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24226"/>
  <mc:AlternateContent xmlns:mc="http://schemas.openxmlformats.org/markup-compatibility/2006">
    <mc:Choice Requires="x15">
      <x15ac:absPath xmlns:x15ac="http://schemas.microsoft.com/office/spreadsheetml/2010/11/ac" url="E:\"/>
    </mc:Choice>
  </mc:AlternateContent>
  <xr:revisionPtr revIDLastSave="0" documentId="13_ncr:1_{9E80A5BA-B0BC-41FE-BBE5-498F8D57BE10}" xr6:coauthVersionLast="47" xr6:coauthVersionMax="47" xr10:uidLastSave="{00000000-0000-0000-0000-000000000000}"/>
  <bookViews>
    <workbookView xWindow="-120" yWindow="-120" windowWidth="20730" windowHeight="11160" tabRatio="599" xr2:uid="{00000000-000D-0000-FFFF-FFFF00000000}"/>
  </bookViews>
  <sheets>
    <sheet name="POA I 2023" sheetId="1" r:id="rId1"/>
    <sheet name="POA 2024" sheetId="2" r:id="rId2"/>
  </sheets>
  <definedNames>
    <definedName name="_xlnm.Print_Area" localSheetId="0">'POA I 2023'!$A$1:$W$117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55" i="2" l="1"/>
  <c r="U63" i="2"/>
  <c r="U62" i="2"/>
  <c r="U45" i="2"/>
  <c r="U53" i="2"/>
  <c r="U54" i="2"/>
  <c r="U50" i="2"/>
  <c r="U51" i="2"/>
  <c r="U48" i="2"/>
  <c r="U49" i="2"/>
  <c r="U61" i="2"/>
  <c r="U46" i="2"/>
  <c r="U43" i="2" l="1"/>
  <c r="U92" i="2"/>
  <c r="U89" i="2"/>
  <c r="U86" i="2"/>
  <c r="U85" i="2"/>
  <c r="U84" i="2"/>
  <c r="U83" i="2"/>
  <c r="U82" i="2"/>
  <c r="U81" i="2"/>
  <c r="U80" i="2"/>
  <c r="U79" i="2"/>
  <c r="U78" i="2"/>
  <c r="U77" i="2"/>
  <c r="U76" i="2"/>
  <c r="U75" i="2"/>
  <c r="U74" i="2"/>
  <c r="U73" i="2"/>
  <c r="U72" i="2"/>
  <c r="U71" i="2"/>
  <c r="U70" i="2"/>
  <c r="U69" i="2"/>
  <c r="U68" i="2"/>
  <c r="U67" i="2"/>
  <c r="U66" i="2"/>
  <c r="U65" i="2"/>
  <c r="U64" i="2"/>
  <c r="U60" i="2"/>
  <c r="U59" i="2"/>
  <c r="U58" i="2"/>
  <c r="U57" i="2"/>
  <c r="U56" i="2"/>
  <c r="U52" i="2"/>
  <c r="N50" i="2"/>
  <c r="U47" i="2"/>
  <c r="U42" i="2"/>
  <c r="U40" i="2"/>
  <c r="U39" i="2"/>
  <c r="U38" i="2"/>
  <c r="U34" i="2"/>
  <c r="U33" i="2"/>
  <c r="U32" i="2"/>
  <c r="U31" i="2"/>
  <c r="U30" i="2"/>
  <c r="U29" i="2"/>
  <c r="U28" i="2"/>
  <c r="U27" i="2"/>
  <c r="U26" i="2"/>
  <c r="U25" i="2"/>
  <c r="U24" i="2"/>
  <c r="U23" i="2"/>
  <c r="U22" i="2"/>
  <c r="U21" i="2"/>
  <c r="U18" i="2"/>
  <c r="P17" i="2"/>
  <c r="U16" i="2"/>
  <c r="Y14" i="2"/>
  <c r="U14" i="2"/>
  <c r="U13" i="2"/>
  <c r="U12" i="2"/>
  <c r="X12" i="2" s="1"/>
  <c r="U11" i="2"/>
  <c r="X11" i="2" s="1"/>
  <c r="U10" i="2"/>
  <c r="U9" i="2"/>
  <c r="Z8" i="2"/>
  <c r="U8" i="2"/>
  <c r="U7" i="2"/>
  <c r="U86" i="1"/>
  <c r="U78" i="1"/>
  <c r="U49" i="1"/>
  <c r="U42" i="1"/>
  <c r="U18" i="1"/>
  <c r="U21" i="1"/>
  <c r="U60" i="1"/>
  <c r="U79" i="1"/>
  <c r="U46" i="1"/>
  <c r="U45" i="1"/>
  <c r="U40" i="1"/>
  <c r="U39" i="1"/>
  <c r="Z10" i="2" l="1"/>
  <c r="U97" i="2"/>
  <c r="P100" i="2" s="1"/>
  <c r="Z108" i="2" s="1"/>
  <c r="U19" i="2"/>
  <c r="P99" i="2" s="1"/>
  <c r="P17" i="1"/>
  <c r="U8" i="1"/>
  <c r="U9" i="1"/>
  <c r="U10" i="1"/>
  <c r="U11" i="1"/>
  <c r="U12" i="1"/>
  <c r="U13" i="1"/>
  <c r="U14" i="1"/>
  <c r="U16" i="1"/>
  <c r="U7" i="1"/>
  <c r="P101" i="2" l="1"/>
  <c r="AA95" i="2"/>
  <c r="U34" i="1"/>
  <c r="U73" i="1"/>
  <c r="U74" i="1"/>
  <c r="U75" i="1"/>
  <c r="U76" i="1"/>
  <c r="U72" i="1"/>
  <c r="U68" i="1"/>
  <c r="U69" i="1"/>
  <c r="U70" i="1"/>
  <c r="U71" i="1"/>
  <c r="U67" i="1"/>
  <c r="U63" i="1"/>
  <c r="U64" i="1"/>
  <c r="U65" i="1"/>
  <c r="U66" i="1"/>
  <c r="U62" i="1"/>
  <c r="U58" i="1"/>
  <c r="U59" i="1"/>
  <c r="U61" i="1"/>
  <c r="U57" i="1"/>
  <c r="U52" i="1"/>
  <c r="U53" i="1"/>
  <c r="U54" i="1"/>
  <c r="U55" i="1"/>
  <c r="U51" i="1"/>
  <c r="U31" i="1"/>
  <c r="U30" i="1"/>
  <c r="U29" i="1"/>
  <c r="U28" i="1"/>
  <c r="U27" i="1"/>
  <c r="U23" i="1"/>
  <c r="U24" i="1"/>
  <c r="U25" i="1"/>
  <c r="U26" i="1"/>
  <c r="U22" i="1"/>
  <c r="Y26" i="1" l="1"/>
  <c r="Y29" i="1"/>
  <c r="Y28" i="1"/>
  <c r="Y27" i="1"/>
  <c r="U38" i="1" l="1"/>
  <c r="Z30" i="1" l="1"/>
  <c r="Z8" i="1" l="1"/>
  <c r="U82" i="1" l="1"/>
  <c r="U33" i="1"/>
  <c r="U32" i="1"/>
  <c r="U77" i="1" l="1"/>
  <c r="Y14" i="1" l="1"/>
  <c r="X56" i="1" l="1"/>
  <c r="N47" i="1"/>
  <c r="X12" i="1" l="1"/>
  <c r="X11" i="1"/>
  <c r="Z10" i="1" l="1"/>
  <c r="U19" i="1" l="1"/>
  <c r="P94" i="1" l="1"/>
  <c r="U92" i="1" l="1"/>
  <c r="P95" i="1" s="1"/>
  <c r="Z103" i="1" l="1"/>
  <c r="P96" i="1"/>
  <c r="AA90" i="1"/>
</calcChain>
</file>

<file path=xl/sharedStrings.xml><?xml version="1.0" encoding="utf-8"?>
<sst xmlns="http://schemas.openxmlformats.org/spreadsheetml/2006/main" count="607" uniqueCount="250">
  <si>
    <t>PROGRAMA</t>
  </si>
  <si>
    <t>PROYECTO</t>
  </si>
  <si>
    <t>ACTIVIDADES</t>
  </si>
  <si>
    <t>FECHA PREVISTA DE INICIO</t>
  </si>
  <si>
    <t>FECHA PREVISTA DE FINALIZACIÓN</t>
  </si>
  <si>
    <t>RESPONSABLES</t>
  </si>
  <si>
    <t>META</t>
  </si>
  <si>
    <t>PROGRAMACIÓN DE INVERSIÓN POR TRIMESTRE (usd)</t>
  </si>
  <si>
    <t>COMPETENCIAS</t>
  </si>
  <si>
    <t xml:space="preserve">PROGRAMACIÓN DE METAS POR TRIMESTRE </t>
  </si>
  <si>
    <t>IESS PATRONAL</t>
  </si>
  <si>
    <t>Sueldo Vocales</t>
  </si>
  <si>
    <t>Sueldo Presidente</t>
  </si>
  <si>
    <t>Décimo Tercer Sueldo</t>
  </si>
  <si>
    <t>Décimo Cuarto Sueldo</t>
  </si>
  <si>
    <t>Fondos de Reserva</t>
  </si>
  <si>
    <t xml:space="preserve">Gestión eficiente de la administración para un servicio adecuado a las comunidades de la jurisdicción Parroquial </t>
  </si>
  <si>
    <t>MEDIOS DE VERIFICACION</t>
  </si>
  <si>
    <t>GASTO CORRIENTE</t>
  </si>
  <si>
    <t xml:space="preserve">UBICACIÓN </t>
  </si>
  <si>
    <t>OBJETIVO ESTRATÉGICO  PDOT</t>
  </si>
  <si>
    <t>TOTAL EN GASTO CORRIENTE</t>
  </si>
  <si>
    <t>Fortalecer los espacios de   encuentro común con énfasis al uso adecuado de los ciudadanos  de la parroquia.</t>
  </si>
  <si>
    <t xml:space="preserve">Perfil de Proyecto, partida presupuestaria, oficios, facturas, actas de entrega -recepcion, procesos contractuales. </t>
  </si>
  <si>
    <t>A entidades desentralizadas y Autonomas (3% conagopare)</t>
  </si>
  <si>
    <t>A Entidades del Presupuesto General del Estado(ministerio de finanzas)</t>
  </si>
  <si>
    <t>Debitos bancarios</t>
  </si>
  <si>
    <t>Presidente y Contadora</t>
  </si>
  <si>
    <t>Roles de pago /SPI</t>
  </si>
  <si>
    <t>GOBIERNO AUTÓNOMO DESCENTRALIZADO PARROQUIAL RURAL SANTIAGO DE CALPI</t>
  </si>
  <si>
    <t>Mgs. Juan Paca Agualsaca</t>
  </si>
  <si>
    <t>PRESIDENTE GADP - SANTIAGO DE CALPI</t>
  </si>
  <si>
    <t>Gasto corriente del Gobierno Autónomo Descentralizado Parroquial Rural Santiago de Calpi</t>
  </si>
  <si>
    <t>OPERATIVIDAD ADMINISTRATIVA DEL GADPRP-SC</t>
  </si>
  <si>
    <t>Sueldo Secretario/Tesorera</t>
  </si>
  <si>
    <t>17 comunidades y la cabecera parroquial</t>
  </si>
  <si>
    <t>Fondos de reserva</t>
  </si>
  <si>
    <t>COMPONENTE</t>
  </si>
  <si>
    <t>BIOFISICO</t>
  </si>
  <si>
    <t>Promover acciones para la conservación de ecositemas frágiles y de zonas degradadas, a través de la reforestación y recuperación de la cobertura vegetal endémica en procura de garantizar un ambiente sano para la población de la parroquia Calpi.</t>
  </si>
  <si>
    <t>Informes Técnicos</t>
  </si>
  <si>
    <t>4. Implementación  de brigadas de seguridad ciudadana para la parroquia Calpi y sus comunidades</t>
  </si>
  <si>
    <t>Toda la Parroquia</t>
  </si>
  <si>
    <t>MEJORAMIENTO DE LA RED VIAL DE LA PARROQUIA CALPI</t>
  </si>
  <si>
    <t xml:space="preserve">Ab. Pedro Vaca </t>
  </si>
  <si>
    <t>Sr. Cayetano Morocho</t>
  </si>
  <si>
    <t>VOCAL DEL GAD PARROQUIAL</t>
  </si>
  <si>
    <t>Sr. Vinicio Miñarcaja</t>
  </si>
  <si>
    <t>Ing. Ruben Merino</t>
  </si>
  <si>
    <t xml:space="preserve">ZONA Norte
Zona Centro
</t>
  </si>
  <si>
    <t xml:space="preserve"> </t>
  </si>
  <si>
    <t>ASENTAMIENTOS HUMANOS</t>
  </si>
  <si>
    <t>REGENERACIÓN URBANA PARROQUIAL Y COMUNAL</t>
  </si>
  <si>
    <t>Presidente, Tesorera, Técnico del GAD y la comisión</t>
  </si>
  <si>
    <t>ELABORADO:</t>
  </si>
  <si>
    <t>GASTO DE INVERSIÓN</t>
  </si>
  <si>
    <t>Presidente del GADPRSC, Tesorera, Tecnico Unidad de planificación y la  comisión</t>
  </si>
  <si>
    <t>Atención prioritaria e inclusiva a grupos vulnerables de la parroquia,          y población en general</t>
  </si>
  <si>
    <t>PARTIDA PRESUPUESTARIA</t>
  </si>
  <si>
    <t>FORTALECIMIENTO POLITICO INSTITUCIONAL</t>
  </si>
  <si>
    <t>POLITICO INSTITUCIONAL</t>
  </si>
  <si>
    <t>Décimo tercer sueldo</t>
  </si>
  <si>
    <t>Décimo cuarto sueldo</t>
  </si>
  <si>
    <t>Aporte patronal al IESS</t>
  </si>
  <si>
    <t>Adquisición de materiales de aseo</t>
  </si>
  <si>
    <t xml:space="preserve">*  Mejoramiento y mantenimiento de la red vial parroquial y las comunidades </t>
  </si>
  <si>
    <t>* creación del reglamento de producción de adoquines</t>
  </si>
  <si>
    <t>*Combustibles maquinarias y vehículos</t>
  </si>
  <si>
    <t>*Mantenimiento de maquinaria y vehículos - adoquinera</t>
  </si>
  <si>
    <t xml:space="preserve">*Servicio de energia Electrica Planta adoquinera y cementerio </t>
  </si>
  <si>
    <t>Contratación Guardia de seguridad adoquinera Remuneración</t>
  </si>
  <si>
    <t>Contratación Chofer Volqueta Remuneración</t>
  </si>
  <si>
    <t>Contratación operador retroexcavadora Remuneración</t>
  </si>
  <si>
    <t>Seguros de maquinaria y vehiculos</t>
  </si>
  <si>
    <t>Mantenimiento de maquinaria y equipos</t>
  </si>
  <si>
    <t>Mantenimiento de vehiculos</t>
  </si>
  <si>
    <t>Combustibles para maquinaria y vehiculo</t>
  </si>
  <si>
    <t>Adquisicion de repuestos y accesorios para vehiculos, maquinaria y equipos</t>
  </si>
  <si>
    <t>1. DESARROLLO INTEGRAL DE LAS PERSONAS CON DISCAPACIDAD DE LA PARROQUIA SANTIAGO DE CALPI CON ATENCION EN EL HOGAR Y  LA COMUNIDAD”</t>
  </si>
  <si>
    <t>2.  Fortalecimiento de la gestión política institucional y de los dirigentes en los barrios y comunidades de la parroquia</t>
  </si>
  <si>
    <t>IMPLEMENTACION DE BRIGADAS DE SEGURIDADA CIUDADANA</t>
  </si>
  <si>
    <t>51.01.05</t>
  </si>
  <si>
    <t>51.06.01</t>
  </si>
  <si>
    <t>51.02.03</t>
  </si>
  <si>
    <t>51.02.04</t>
  </si>
  <si>
    <t>51.06.02</t>
  </si>
  <si>
    <t>58.01.04</t>
  </si>
  <si>
    <t>73.08.25</t>
  </si>
  <si>
    <t>71.01.05</t>
  </si>
  <si>
    <t>71.02.02</t>
  </si>
  <si>
    <t>71.02.03</t>
  </si>
  <si>
    <t>71.06.02</t>
  </si>
  <si>
    <t>71.06.01</t>
  </si>
  <si>
    <t>73.08.05</t>
  </si>
  <si>
    <t>73.08.04</t>
  </si>
  <si>
    <t>73.08.14</t>
  </si>
  <si>
    <t>73.15.15</t>
  </si>
  <si>
    <t>73.02.08</t>
  </si>
  <si>
    <t>73.08.11</t>
  </si>
  <si>
    <t>73.02.05</t>
  </si>
  <si>
    <t>POLÍTICO INSTITUCIONAL</t>
  </si>
  <si>
    <t>Fortalecer la estructura organizacional en el marco de las atribuciones y competencias del GAD.</t>
  </si>
  <si>
    <t>SOCIO - CULTURAL</t>
  </si>
  <si>
    <t>CRE. Art 267. Inciso 8. Vigilar la ejecución de obras y la calidad de servicios públicos.</t>
  </si>
  <si>
    <t>CRE. Art. 263. Inciso 4. La gestión ambiental provincial. CRE. Art. 267:
Inciso 4. Incentivar el desarrollo de actividades productivas comunitarias, la preservación de la biodiversidad y la protección del medio ambiente.</t>
  </si>
  <si>
    <t>CRE. Art. 264. Inciso 7 y 8. Planificar, construir y mantener la infraestructura física y los equipamientos de salud y educación, así como los espacios públicos destinados al desarrollo social, cultural y deportivo de acuerdo con la ley; Preservar, mantener y difundir el patrimonio aquitectónico, cultural y natural del Canton y construir los espacios</t>
  </si>
  <si>
    <t>Fortalecer el liderazgo a través de procesos de formación y capacitación con un enfoque generacional, equidad de género y etnia.</t>
  </si>
  <si>
    <t>CRE. Art. 263. Inciso2: Planificar, construir y mantener el sistema vial de ámbito provincial, que no incluya las zonas urbanas. Art. 264. Planificar, construir y mantener la vialidad urbana. Art 267. Inciso 3. Planificar y mantener en coordinación con los gobiernos provinciales la vialidad parroquial rural.</t>
  </si>
  <si>
    <t>Mejorar la red vial y los servicios básicos, que brinden las facilidades, seguridad de la movilidad de las personas y asegurar una vida digna de los habitantes de la parroquia.</t>
  </si>
  <si>
    <t>51.07.07</t>
  </si>
  <si>
    <t>73.07.01</t>
  </si>
  <si>
    <t>arrastre 2021</t>
  </si>
  <si>
    <t>Energía Eléctrica</t>
  </si>
  <si>
    <t>73.01.04</t>
  </si>
  <si>
    <t>Telecomunicaciones</t>
  </si>
  <si>
    <t>73,01,05</t>
  </si>
  <si>
    <t>Adquisición de material de oficina</t>
  </si>
  <si>
    <t>73,06,06</t>
  </si>
  <si>
    <t>77.02.01</t>
  </si>
  <si>
    <t>73,.04.04</t>
  </si>
  <si>
    <t>73.04.05</t>
  </si>
  <si>
    <t>73.08.03</t>
  </si>
  <si>
    <t>84.01.04</t>
  </si>
  <si>
    <t>Tasas generales, impuestos, contribuciones, permisos, licencias y patentes</t>
  </si>
  <si>
    <t>77.01.02</t>
  </si>
  <si>
    <t>75.01.04</t>
  </si>
  <si>
    <t xml:space="preserve">Comisiones bancarias </t>
  </si>
  <si>
    <t>73.02.17</t>
  </si>
  <si>
    <t xml:space="preserve">
* Promoción turísticas mediante espectaluos culturales y sociales " PAWKAR RAYMI"
* Promoción de la gastronomía tipica de la parroquia</t>
  </si>
  <si>
    <t>PRODUCCIÓN SOSTENIBLE CON BUENAS PRÁCTICAS AGROPECUARIAS</t>
  </si>
  <si>
    <t>la Moya, Jatari Campesino, Nitiluisa y Palacio Real</t>
  </si>
  <si>
    <t>75.01.99</t>
  </si>
  <si>
    <t>Presidente, Tesorera</t>
  </si>
  <si>
    <t>Cabecera Parroquial y Nitiluisa</t>
  </si>
  <si>
    <t>Cabecera parroquial</t>
  </si>
  <si>
    <t>Urbanización y embellecimiento de los lugares públicos de la parroquia - Complejo Deportivo</t>
  </si>
  <si>
    <t>FORTALECER LA ESTRUCTURA ORGANIZACIONAL EN EL MARCO DE LAS ATRIBUCIONES Y COMPETENCIAS DEL GAD PARROQUIAL</t>
  </si>
  <si>
    <t xml:space="preserve">Materiles de Oficina </t>
  </si>
  <si>
    <t>53.08.04</t>
  </si>
  <si>
    <t>58,08,01</t>
  </si>
  <si>
    <t xml:space="preserve">1. Socialización del proyecto                                           2. Elaboración del perfil del proyecto                                                                                                                                  3. Elaboración de procesos contractuales                                       4. Contratación del coordinador de proyecto                                                      5. Compra de material didactico                                          6. Compra de uniformes                                                     7. Alquiler de tramnsporte                                               8. Adquisiciòn de suministros de oficna                                                    9. Evaluación del proyecto.                                                 Todas estas actividades en convenio con el MIESS                      * promover acividades productivas y apoyo a las personas vulnerables que no esten dentro del convenio                                                                                           * Precautelar la integridad de niños, niñas </t>
  </si>
  <si>
    <t xml:space="preserve">Contratación de un técnico de planificación (Remuneración mensual)
                    </t>
  </si>
  <si>
    <t xml:space="preserve">Contratación de del chofer de la camioneta
                    </t>
  </si>
  <si>
    <t>TOTAL DE PRESUPUESTO REQUERIDO /AÑO</t>
  </si>
  <si>
    <t>TOTAL EN GASTO DE INVERSIÓN</t>
  </si>
  <si>
    <t xml:space="preserve">APROBADO </t>
  </si>
  <si>
    <t xml:space="preserve">DISMINUCIÓN </t>
  </si>
  <si>
    <t>Contratación de promotor agropecuario y coordinador de proyectos Mies - GAD-SC.</t>
  </si>
  <si>
    <t>Honorarios por contratos  civiles por servicios profesionales.</t>
  </si>
  <si>
    <t xml:space="preserve">Servicio Agua potable </t>
  </si>
  <si>
    <t>53.01.01</t>
  </si>
  <si>
    <t>57,02,03</t>
  </si>
  <si>
    <t xml:space="preserve">Soporte y mantenimiento de equipos informáticos </t>
  </si>
  <si>
    <t>PROGRAMA INTEGRAL DE GESTIÓN DE RESIDUOS SÓLIDOS</t>
  </si>
  <si>
    <t>*Socialización con los beneficiarios de las comunidades - Estudio y elaboración de proyecto                                                                                - *Seleccionar la comunidad beneficiaria y # de familias                                         * Adquisición de biodigestores                                                                                            * Instalación de biodigestores y red de tubería</t>
  </si>
  <si>
    <t>Capacitación del personal técnico y administrativo del GAD Parroquial</t>
  </si>
  <si>
    <t>73,06,12</t>
  </si>
  <si>
    <t>73.02.04</t>
  </si>
  <si>
    <t>Renovación de la página web y sistema contable</t>
  </si>
  <si>
    <t>Mantenimiento del sistema de alarmas y botones de pánico de la parroquia Calpi</t>
  </si>
  <si>
    <t>73.07.04</t>
  </si>
  <si>
    <t>Suministro e instalación de cámara de vigilancia en la fábrica de adoquines del GAD parroquial</t>
  </si>
  <si>
    <t>73.14.06</t>
  </si>
  <si>
    <t>Promoción y difusión de eventos culturales de la parroquia Calpi</t>
  </si>
  <si>
    <t>Adquisición de especies frutales para la parroquia Calpi</t>
  </si>
  <si>
    <t>73.04.02</t>
  </si>
  <si>
    <t>Construcción de las baterias sanitarias en el exterior del edificio del GAD Parroquial</t>
  </si>
  <si>
    <t>84.01.03</t>
  </si>
  <si>
    <t>Servicio de seguridad y vigilancia del GAD parroquial</t>
  </si>
  <si>
    <t>Impresión de comprobantes de consumo de combustible, autorización de trabajos de maquinaria y vehículos del GAD Parroquial</t>
  </si>
  <si>
    <t>Adquisición de semillas y suministros para la producción de plántulas</t>
  </si>
  <si>
    <t xml:space="preserve">Adquisición de material pétreo para la producción de adoquines, construcción y refacción de espacios públicos de la parroquia Calpi 
                   </t>
  </si>
  <si>
    <t>Implementación del cerramiento del estadio parroquial</t>
  </si>
  <si>
    <t>Infomes de seguimiento y cumplimiento</t>
  </si>
  <si>
    <t>75.01.07</t>
  </si>
  <si>
    <t>Mantenimiento de la fábrica de adoquines</t>
  </si>
  <si>
    <t>TOTAL PRESUPUESTO AÑO 2023 CALPI</t>
  </si>
  <si>
    <t>Ing. Verónica Guilcapi</t>
  </si>
  <si>
    <t>TÉCNICA DE PLANIFICACIÓN GAD CALPI</t>
  </si>
  <si>
    <t>73,04,04</t>
  </si>
  <si>
    <t>73.04.04</t>
  </si>
  <si>
    <t>PLAN OPERATIVO ANUAL  (POA)- AÑO 2023</t>
  </si>
  <si>
    <t xml:space="preserve">PLAN OPERATIVO ANUAL 2023 </t>
  </si>
  <si>
    <t>3. Manejo de residuos sólidos orgánicos y reutilización en la agricultura</t>
  </si>
  <si>
    <t>5. Rescate y Fortalecimiento de la cultura ancestral del pueblo Calpis "Santiago Calpi"</t>
  </si>
  <si>
    <t>6. Producción sostenible con buenas prácticas agropecuarias</t>
  </si>
  <si>
    <t>7.  Repotencialización de la fábrica de adoquines para el mejoramiento vial de la parroquia Calpi.</t>
  </si>
  <si>
    <t>8. Mejoramiento y mantenimiento de infraestructuras y espacios públicos en la cabecera parroquial y las comunidades</t>
  </si>
  <si>
    <t>Adquisición de mobiliario (perchas) para el archivo del GAD parroquial</t>
  </si>
  <si>
    <t xml:space="preserve">Contratación auxiliar de adoquines - Operador de la minicargadora </t>
  </si>
  <si>
    <t>Mejoramiento y mantenimiento de la red eléctrica del GAD parroquial</t>
  </si>
  <si>
    <t xml:space="preserve"> Generar politicas prioritarias  a grupos  vulnerables de  la parroquia hasta 2023</t>
  </si>
  <si>
    <t xml:space="preserve">Al final del  2023, se habra reforestado 2  hectáreas de terreno con especies nativas  </t>
  </si>
  <si>
    <t>Al final del  2023 el 100% de las comunidades han implementado brigadas de seguridad ciudadana</t>
  </si>
  <si>
    <t>Al  final del año  2023 se ha promocionado los atractivos turísticos y culturales de la parroquia calpi</t>
  </si>
  <si>
    <t>Al finalizar el año 2023 al menos 2 campañas de control parasitario periódico se han ejecutado en las comunidades</t>
  </si>
  <si>
    <t>Al final 2023 se ha mejorado la infraestructura del GAD Parroquial</t>
  </si>
  <si>
    <t>Refacción de espacios públicos de las comunidades y barrios de la parroquia Calpi</t>
  </si>
  <si>
    <t>Mejoramiento y readecuación del ingreso a la Cabecera parroquial</t>
  </si>
  <si>
    <t>Obras de infraestructura readecuacióon del techo parroquial</t>
  </si>
  <si>
    <t>Mejoramiento y readecuación del cementerio parroquial</t>
  </si>
  <si>
    <t>75,01,99</t>
  </si>
  <si>
    <t>75,01,04</t>
  </si>
  <si>
    <t>Toda la parroquia</t>
  </si>
  <si>
    <t xml:space="preserve">PLAN OPERATIVO ANUAL 2024 </t>
  </si>
  <si>
    <t>PLAN OPERATIVO ANUAL  (POA)- AÑO 2024</t>
  </si>
  <si>
    <t>Promover buenas prácticas que aporten a la mitigación y adaptación de los efectos del cambio climático para conservar de la biodiversidad y protección del ambiente.</t>
  </si>
  <si>
    <t>PROGRAMA DE ADAPTACIÓN Y MITIGACIÓN AL CAMBIO CLIMÁTICO</t>
  </si>
  <si>
    <t>3. Proyecto de reforestación de las zonas de recarga hídrica</t>
  </si>
  <si>
    <t xml:space="preserve">Al 2027 reducir los efectos del cambio climático mediante la recuperación de ecosistemas naturales en la parroquia </t>
  </si>
  <si>
    <t>Presidente, Tesorera, Técnico del GAD y la Comisión de producción y Turismo comunitario</t>
  </si>
  <si>
    <t xml:space="preserve">Adquisición de insumos para la germinación y manejo de especies nativas en el vivero institucional </t>
  </si>
  <si>
    <t xml:space="preserve">Adquisición de semillas, material vegetativo para la reproducción de esquejes de especies nativas </t>
  </si>
  <si>
    <t>Al 2027 ampliar la cobertura en servicios básicos, seguridad ciudadana, saneamiento ambiental y bienes públicos.</t>
  </si>
  <si>
    <t>Fomentar el acceso a servicios básicos, saneamiento ambiental, seguridad ciudadana, en el territorio asegurando la calidad de los bienes y servicios públicos prestados</t>
  </si>
  <si>
    <t>7,  Mejoramiento de la gestión de los desechos sólidos en la parroquia</t>
  </si>
  <si>
    <t>PROGRAMA DE AMPLIACIÓN DE COBERTURA DE SERVICIOS BÁSICOS, SEGURIDAD CIUDADANA, SANEAMIENTO AMBIENTAL  Y BIENES PÚBLICOS</t>
  </si>
  <si>
    <t>Presidenta, tesorera, tecnico, Comisión de Vialidad</t>
  </si>
  <si>
    <t>Informes técnicos</t>
  </si>
  <si>
    <t>Presidente, Tesorera, Técnico del GAD y la comisión de espacios publicos</t>
  </si>
  <si>
    <t>Conformar y promover brigadas para mantener la seguridad ciudadana dentro de la parroquia.</t>
  </si>
  <si>
    <t>Fortalecimiento de las organizaciones encargadas de la administración del recurso hídrico</t>
  </si>
  <si>
    <t>Toda la parroquai</t>
  </si>
  <si>
    <t xml:space="preserve">
Servicio de producción de eventos culturales y promoción turística mediante espectaluos culturales y sociales " PAWKAR RAYMI" y patronales.
</t>
  </si>
  <si>
    <t>4. Fortalecimiento de la seguridad ciudadana e integración entre las comunidades de la parroquia Calpi.</t>
  </si>
  <si>
    <t>PROGRAMA DE JORNADAS CULTURALES DE LA PARROQUIA CALPI</t>
  </si>
  <si>
    <t>ECONÓMICO PRODUCTIVO</t>
  </si>
  <si>
    <t>CRE. Art 267. Inciso 4. Incentivar el desarrollo de actividades productivas comunitarias, la preservación de la</t>
  </si>
  <si>
    <t>biodiversidad y la protección del ambiente</t>
  </si>
  <si>
    <t xml:space="preserve">Al 2027 implementar eventos y actividades que fortalezcan la recreación e identidad cultural dentro de la parroquia </t>
  </si>
  <si>
    <t>Difusión de la cultura y tradiciones del territorio para el fortalecimiento de espacios de sano esparcimiento y festividades</t>
  </si>
  <si>
    <t xml:space="preserve">PROGRAMA DE FORTALECIMIENTO SEGURIDAD CIUDADANA Y VALORES ÉTICO Y CÍVICOS </t>
  </si>
  <si>
    <t>Dotación de semillas de pasto mejorado  y abono organico</t>
  </si>
  <si>
    <t>la Moya, Jatari Campesino, Rumicruz, Nitiluisa y Palacio Real</t>
  </si>
  <si>
    <t xml:space="preserve">Al 2027 incrementar la producción, eficiencia y comercialización agropecuaria, turística y manufacturera de la parroquia </t>
  </si>
  <si>
    <t>Elaboración de un plan de marketing digital y estrategias de negocios para promover las actividades de los emprendimientos locales que generan valor agregado.</t>
  </si>
  <si>
    <t>6. Reactivacón productiva agropecuaria  y turística de la parroquia Calpi</t>
  </si>
  <si>
    <t>Presidente, Tesorera, Técnico del GAD y la comisión de fomento productivo y turístico</t>
  </si>
  <si>
    <t>PROGRAMA DE PRODUCCIÓN AGROPECUARIA Y TURISMO SOSTENIBLE</t>
  </si>
  <si>
    <t>Diseño e implementación de la ruta cicloturístico en los CTCs  de la parroquia Calpi</t>
  </si>
  <si>
    <t xml:space="preserve">Restauración de suelos erosionados y degradados a través de la roturación de suelos con cancagua </t>
  </si>
  <si>
    <t>8. Plan de mantenimiento y mejoramiento del sistema vial del territorio</t>
  </si>
  <si>
    <t>Adquisición de material pétreo para la producción de adoquines y refacción de espacios públicos</t>
  </si>
  <si>
    <t>San Vicente de Luisa, San josé de Gaushi, ZONA SUR</t>
  </si>
  <si>
    <t xml:space="preserve">Adquisición de materiales de construcción y ferretería para la refacción de espacios públicos </t>
  </si>
  <si>
    <t>Introducción de biodigestores domésticos en las comunidades.</t>
  </si>
  <si>
    <t>Construcción del cerramiento del cementerio parroquial</t>
  </si>
  <si>
    <t>Urbanización y embellecimiento de los lugares públicos de la parroquia - Complejo Deportivo III fase</t>
  </si>
  <si>
    <t>Guiltus, Chancahuan, San Vicente de Luisa y Gaushi</t>
  </si>
  <si>
    <t xml:space="preserve">Implementación de granjas integralesdemostrativas comunitarias  auto sostenible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</si>
</sst>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23" x14ac:knownFonts="1">
    <font>
      <sz val="11"/>
      <color theme="1"/>
      <name val="Calibri"/>
      <family val="2"/>
      <scheme val="minor"/>
    </font>
    <font>
      <sz val="8"/>
      <name val="Arial"/>
      <family val="2"/>
    </font>
    <font>
      <sz val="10"/>
      <name val="Arial"/>
      <family val="2"/>
    </font>
    <font>
      <b/>
      <sz val="10"/>
      <name val="Arial"/>
      <family val="2"/>
    </font>
    <font>
      <sz val="8"/>
      <color theme="1"/>
      <name val="Arial"/>
      <family val="2"/>
    </font>
    <font>
      <sz val="11"/>
      <color theme="1"/>
      <name val="Calibri"/>
      <family val="2"/>
      <scheme val="minor"/>
    </font>
    <font>
      <b/>
      <sz val="11"/>
      <name val="Arial"/>
      <family val="2"/>
    </font>
    <font>
      <b/>
      <sz val="12"/>
      <name val="Arial"/>
      <family val="2"/>
    </font>
    <font>
      <sz val="9"/>
      <name val="Arial"/>
      <family val="2"/>
    </font>
    <font>
      <sz val="10"/>
      <color theme="1"/>
      <name val="Arial"/>
      <family val="2"/>
    </font>
    <font>
      <b/>
      <sz val="12"/>
      <color theme="1"/>
      <name val="Arial"/>
      <family val="2"/>
    </font>
    <font>
      <b/>
      <sz val="16"/>
      <color theme="1"/>
      <name val="Arial"/>
      <family val="2"/>
    </font>
    <font>
      <b/>
      <sz val="18"/>
      <color theme="1"/>
      <name val="Arial"/>
      <family val="2"/>
    </font>
    <font>
      <sz val="11"/>
      <color theme="1"/>
      <name val="Arial"/>
      <family val="2"/>
    </font>
    <font>
      <b/>
      <sz val="9"/>
      <name val="Arial"/>
      <family val="2"/>
    </font>
    <font>
      <sz val="10"/>
      <color theme="1" tint="4.9989318521683403E-2"/>
      <name val="Arial"/>
      <family val="2"/>
    </font>
    <font>
      <b/>
      <sz val="10"/>
      <color theme="1"/>
      <name val="Arial"/>
      <family val="2"/>
    </font>
    <font>
      <b/>
      <sz val="8"/>
      <color theme="1"/>
      <name val="Arial"/>
      <family val="2"/>
    </font>
    <font>
      <b/>
      <sz val="11"/>
      <color theme="1"/>
      <name val="Arial"/>
      <family val="2"/>
    </font>
    <font>
      <b/>
      <sz val="8"/>
      <name val="Arial"/>
      <family val="2"/>
    </font>
    <font>
      <sz val="7"/>
      <color theme="1"/>
      <name val="Arial"/>
      <family val="2"/>
    </font>
    <font>
      <sz val="12"/>
      <color theme="1"/>
      <name val="Arial"/>
      <family val="2"/>
    </font>
    <font>
      <sz val="10"/>
      <color theme="1"/>
      <name val="Times New Roman"/>
      <family val="1"/>
    </font>
  </fonts>
  <fills count="9">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6"/>
        <bgColor indexed="64"/>
      </patternFill>
    </fill>
    <fill>
      <patternFill patternType="solid">
        <fgColor theme="4"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s>
  <cellStyleXfs count="3">
    <xf numFmtId="0" fontId="0" fillId="0" borderId="0"/>
    <xf numFmtId="0" fontId="2" fillId="0" borderId="0"/>
    <xf numFmtId="9" fontId="5" fillId="0" borderId="0" applyFont="0" applyFill="0" applyBorder="0" applyAlignment="0" applyProtection="0"/>
  </cellStyleXfs>
  <cellXfs count="381">
    <xf numFmtId="0" fontId="0" fillId="0" borderId="0" xfId="0"/>
    <xf numFmtId="0" fontId="3" fillId="0" borderId="0" xfId="0" applyFont="1"/>
    <xf numFmtId="4" fontId="1" fillId="2" borderId="0" xfId="0" applyNumberFormat="1" applyFont="1" applyFill="1" applyAlignment="1">
      <alignment horizontal="right" vertical="center" wrapText="1"/>
    </xf>
    <xf numFmtId="9" fontId="1" fillId="2" borderId="0" xfId="0" applyNumberFormat="1" applyFont="1" applyFill="1" applyAlignment="1">
      <alignment vertical="top" wrapText="1"/>
    </xf>
    <xf numFmtId="9" fontId="3" fillId="0" borderId="0" xfId="0" applyNumberFormat="1" applyFont="1" applyAlignment="1">
      <alignment horizontal="center"/>
    </xf>
    <xf numFmtId="0" fontId="4" fillId="0" borderId="0" xfId="0" applyFont="1" applyAlignment="1">
      <alignment horizontal="center" vertical="center" wrapText="1"/>
    </xf>
    <xf numFmtId="4" fontId="6" fillId="6" borderId="0" xfId="0" applyNumberFormat="1" applyFont="1" applyFill="1" applyAlignment="1">
      <alignment horizontal="center" vertical="center" wrapText="1"/>
    </xf>
    <xf numFmtId="0" fontId="1" fillId="2" borderId="12" xfId="0" applyFont="1" applyFill="1" applyBorder="1" applyAlignment="1">
      <alignment vertical="center" wrapText="1"/>
    </xf>
    <xf numFmtId="0" fontId="7" fillId="0" borderId="0" xfId="0" applyFont="1"/>
    <xf numFmtId="9" fontId="7" fillId="0" borderId="0" xfId="0" applyNumberFormat="1" applyFont="1" applyAlignment="1">
      <alignment horizontal="center"/>
    </xf>
    <xf numFmtId="0" fontId="7" fillId="0" borderId="2" xfId="0" applyFont="1" applyBorder="1"/>
    <xf numFmtId="0" fontId="7" fillId="0" borderId="2" xfId="0" applyFont="1" applyBorder="1" applyAlignment="1">
      <alignment horizontal="center"/>
    </xf>
    <xf numFmtId="9" fontId="7" fillId="0" borderId="2" xfId="0" applyNumberFormat="1" applyFont="1" applyBorder="1" applyAlignment="1">
      <alignment horizontal="center"/>
    </xf>
    <xf numFmtId="16" fontId="2" fillId="2" borderId="8" xfId="0" applyNumberFormat="1" applyFont="1" applyFill="1" applyBorder="1" applyAlignment="1">
      <alignment horizontal="center" vertical="center" wrapText="1"/>
    </xf>
    <xf numFmtId="16" fontId="2" fillId="2" borderId="1" xfId="0"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4" fontId="2" fillId="2" borderId="1" xfId="0" applyNumberFormat="1" applyFont="1" applyFill="1" applyBorder="1" applyAlignment="1">
      <alignment horizontal="right" vertical="center" wrapText="1"/>
    </xf>
    <xf numFmtId="4" fontId="2" fillId="2" borderId="1" xfId="0" applyNumberFormat="1" applyFont="1" applyFill="1" applyBorder="1" applyAlignment="1">
      <alignment horizontal="center" vertical="center" wrapText="1"/>
    </xf>
    <xf numFmtId="4" fontId="2" fillId="0" borderId="1" xfId="0" applyNumberFormat="1" applyFont="1" applyBorder="1" applyAlignment="1">
      <alignment horizontal="right" vertical="center" wrapText="1"/>
    </xf>
    <xf numFmtId="9" fontId="8" fillId="2" borderId="1" xfId="0" applyNumberFormat="1" applyFont="1" applyFill="1" applyBorder="1" applyAlignment="1">
      <alignment vertical="top" wrapText="1"/>
    </xf>
    <xf numFmtId="0" fontId="8" fillId="2" borderId="1" xfId="0" applyFont="1" applyFill="1" applyBorder="1" applyAlignment="1">
      <alignment vertical="center" wrapText="1"/>
    </xf>
    <xf numFmtId="9" fontId="2" fillId="2" borderId="1" xfId="0" applyNumberFormat="1" applyFont="1" applyFill="1" applyBorder="1" applyAlignment="1">
      <alignment vertical="top"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xf>
    <xf numFmtId="0" fontId="9" fillId="2" borderId="1" xfId="0" applyFont="1" applyFill="1" applyBorder="1" applyAlignment="1">
      <alignment horizontal="left" vertical="center"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xf>
    <xf numFmtId="0" fontId="10" fillId="0" borderId="0" xfId="0" applyFont="1"/>
    <xf numFmtId="0" fontId="3" fillId="0" borderId="0" xfId="0" applyFont="1" applyAlignment="1">
      <alignment horizont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 xfId="0" applyFont="1" applyFill="1" applyBorder="1" applyAlignment="1">
      <alignment horizontal="center" vertical="center" wrapText="1"/>
    </xf>
    <xf numFmtId="0" fontId="9" fillId="2" borderId="3"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2" fillId="0" borderId="1" xfId="0" applyFont="1" applyBorder="1" applyAlignment="1">
      <alignment horizontal="center" vertical="top"/>
    </xf>
    <xf numFmtId="0" fontId="4" fillId="0" borderId="0" xfId="0" applyFont="1"/>
    <xf numFmtId="0" fontId="13" fillId="0" borderId="0" xfId="0" applyFont="1"/>
    <xf numFmtId="0" fontId="10" fillId="0" borderId="0" xfId="0" applyFont="1" applyAlignment="1">
      <alignment horizontal="center"/>
    </xf>
    <xf numFmtId="0" fontId="10" fillId="0" borderId="0" xfId="0" applyFont="1" applyAlignment="1">
      <alignment horizontal="center" vertical="center"/>
    </xf>
    <xf numFmtId="9" fontId="10" fillId="0" borderId="0" xfId="0" applyNumberFormat="1" applyFont="1" applyAlignment="1">
      <alignment horizontal="center"/>
    </xf>
    <xf numFmtId="4" fontId="10" fillId="0" borderId="0" xfId="0" applyNumberFormat="1" applyFont="1" applyAlignment="1">
      <alignment horizontal="center"/>
    </xf>
    <xf numFmtId="0" fontId="14" fillId="5" borderId="1" xfId="0" applyFont="1" applyFill="1" applyBorder="1" applyAlignment="1">
      <alignment horizontal="center" vertical="center" wrapText="1"/>
    </xf>
    <xf numFmtId="4" fontId="14" fillId="5" borderId="1" xfId="0" applyNumberFormat="1" applyFont="1" applyFill="1" applyBorder="1" applyAlignment="1">
      <alignment horizontal="center" vertical="center" wrapText="1"/>
    </xf>
    <xf numFmtId="0" fontId="3" fillId="2" borderId="8" xfId="0" applyFont="1" applyFill="1" applyBorder="1" applyAlignment="1">
      <alignment horizontal="left" vertical="center" wrapText="1"/>
    </xf>
    <xf numFmtId="0" fontId="3" fillId="2" borderId="8" xfId="0" applyFont="1" applyFill="1" applyBorder="1" applyAlignment="1">
      <alignment horizontal="center" vertical="center" wrapText="1"/>
    </xf>
    <xf numFmtId="164" fontId="4" fillId="0" borderId="0" xfId="0" applyNumberFormat="1" applyFont="1"/>
    <xf numFmtId="0" fontId="2" fillId="2" borderId="8" xfId="0" applyFont="1" applyFill="1" applyBorder="1" applyAlignment="1">
      <alignment horizontal="left" vertical="center" wrapText="1"/>
    </xf>
    <xf numFmtId="0" fontId="4" fillId="2" borderId="0" xfId="0" applyFont="1" applyFill="1"/>
    <xf numFmtId="4" fontId="4" fillId="2" borderId="0" xfId="0" applyNumberFormat="1" applyFont="1" applyFill="1"/>
    <xf numFmtId="0" fontId="13" fillId="2" borderId="0" xfId="0" applyFont="1" applyFill="1"/>
    <xf numFmtId="0" fontId="9" fillId="2" borderId="1" xfId="0" applyFont="1" applyFill="1" applyBorder="1" applyAlignment="1">
      <alignment horizontal="right" vertical="center"/>
    </xf>
    <xf numFmtId="0" fontId="3" fillId="2" borderId="1" xfId="0" applyFont="1" applyFill="1" applyBorder="1" applyAlignment="1">
      <alignment horizontal="center" vertical="center" wrapText="1"/>
    </xf>
    <xf numFmtId="4" fontId="4" fillId="0" borderId="0" xfId="0" applyNumberFormat="1" applyFont="1"/>
    <xf numFmtId="0" fontId="9" fillId="0" borderId="0" xfId="0" applyFont="1" applyAlignment="1">
      <alignment horizontal="left" vertical="center"/>
    </xf>
    <xf numFmtId="0" fontId="1" fillId="2" borderId="13" xfId="0" applyFont="1" applyFill="1" applyBorder="1" applyAlignment="1">
      <alignment wrapText="1"/>
    </xf>
    <xf numFmtId="0" fontId="1" fillId="2" borderId="10" xfId="0" applyFont="1" applyFill="1" applyBorder="1" applyAlignment="1">
      <alignment wrapText="1"/>
    </xf>
    <xf numFmtId="0" fontId="1" fillId="5" borderId="1" xfId="0" applyFont="1" applyFill="1" applyBorder="1" applyAlignment="1">
      <alignmen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vertical="top" wrapText="1"/>
    </xf>
    <xf numFmtId="0" fontId="1" fillId="5" borderId="1" xfId="0" applyFont="1" applyFill="1" applyBorder="1" applyAlignment="1">
      <alignment vertical="center"/>
    </xf>
    <xf numFmtId="0" fontId="3" fillId="2" borderId="3" xfId="0" applyFont="1" applyFill="1" applyBorder="1" applyAlignment="1">
      <alignment horizontal="center" vertical="center" wrapText="1"/>
    </xf>
    <xf numFmtId="0" fontId="2" fillId="2" borderId="8" xfId="0" applyFont="1" applyFill="1" applyBorder="1" applyAlignment="1">
      <alignment horizontal="left" vertical="top" wrapText="1"/>
    </xf>
    <xf numFmtId="0" fontId="15" fillId="2" borderId="3" xfId="0" applyFont="1" applyFill="1" applyBorder="1" applyAlignment="1">
      <alignment horizontal="center" vertical="center" wrapText="1"/>
    </xf>
    <xf numFmtId="16" fontId="9" fillId="2" borderId="1" xfId="0" applyNumberFormat="1" applyFont="1" applyFill="1" applyBorder="1" applyAlignment="1">
      <alignment horizontal="center" vertical="center" wrapText="1"/>
    </xf>
    <xf numFmtId="9" fontId="9" fillId="2" borderId="1" xfId="0" applyNumberFormat="1" applyFont="1" applyFill="1" applyBorder="1" applyAlignment="1">
      <alignment horizontal="center" vertical="center" wrapText="1"/>
    </xf>
    <xf numFmtId="4" fontId="9" fillId="2" borderId="1" xfId="0" applyNumberFormat="1" applyFont="1" applyFill="1" applyBorder="1" applyAlignment="1">
      <alignment horizontal="right" vertical="center" wrapText="1"/>
    </xf>
    <xf numFmtId="4" fontId="9" fillId="2" borderId="1" xfId="0" applyNumberFormat="1" applyFont="1" applyFill="1" applyBorder="1" applyAlignment="1">
      <alignment horizontal="center" vertical="center" wrapText="1"/>
    </xf>
    <xf numFmtId="0" fontId="4" fillId="2" borderId="0" xfId="0" applyFont="1" applyFill="1" applyAlignment="1">
      <alignment vertical="center" wrapText="1"/>
    </xf>
    <xf numFmtId="0" fontId="6" fillId="2" borderId="1" xfId="0" applyFont="1" applyFill="1" applyBorder="1" applyAlignment="1">
      <alignment horizontal="left" vertical="center" wrapText="1"/>
    </xf>
    <xf numFmtId="2" fontId="2" fillId="2" borderId="1" xfId="0" applyNumberFormat="1" applyFont="1" applyFill="1" applyBorder="1" applyAlignment="1">
      <alignment vertical="center" wrapText="1"/>
    </xf>
    <xf numFmtId="2" fontId="2" fillId="2" borderId="3" xfId="0" applyNumberFormat="1" applyFont="1" applyFill="1" applyBorder="1" applyAlignment="1">
      <alignment horizontal="center" vertical="center" wrapText="1"/>
    </xf>
    <xf numFmtId="4" fontId="2" fillId="2" borderId="3"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2" fontId="2" fillId="2" borderId="4" xfId="0" applyNumberFormat="1" applyFont="1" applyFill="1" applyBorder="1" applyAlignment="1">
      <alignment horizontal="center" vertical="center" wrapText="1"/>
    </xf>
    <xf numFmtId="4" fontId="1" fillId="2" borderId="0" xfId="0" applyNumberFormat="1" applyFont="1" applyFill="1"/>
    <xf numFmtId="0" fontId="2" fillId="2" borderId="4" xfId="0" applyFont="1" applyFill="1" applyBorder="1" applyAlignment="1">
      <alignment vertical="center" wrapText="1"/>
    </xf>
    <xf numFmtId="4" fontId="2" fillId="2" borderId="1" xfId="0" applyNumberFormat="1" applyFont="1" applyFill="1" applyBorder="1" applyAlignment="1">
      <alignment vertical="center" wrapText="1"/>
    </xf>
    <xf numFmtId="4" fontId="2" fillId="2" borderId="4" xfId="0" applyNumberFormat="1" applyFont="1" applyFill="1" applyBorder="1" applyAlignment="1">
      <alignment horizontal="center" vertical="center" wrapText="1"/>
    </xf>
    <xf numFmtId="16" fontId="2" fillId="2" borderId="3" xfId="0" applyNumberFormat="1" applyFont="1" applyFill="1" applyBorder="1" applyAlignment="1">
      <alignment horizontal="center" vertical="center" wrapText="1"/>
    </xf>
    <xf numFmtId="9" fontId="2" fillId="2" borderId="3" xfId="0" applyNumberFormat="1" applyFont="1" applyFill="1" applyBorder="1" applyAlignment="1">
      <alignment horizontal="center" vertical="center" wrapText="1"/>
    </xf>
    <xf numFmtId="4" fontId="2" fillId="2" borderId="3" xfId="0" applyNumberFormat="1" applyFont="1" applyFill="1" applyBorder="1" applyAlignment="1">
      <alignment horizontal="right" vertical="center" wrapText="1"/>
    </xf>
    <xf numFmtId="0" fontId="2" fillId="2" borderId="3" xfId="0" applyFont="1" applyFill="1" applyBorder="1" applyAlignment="1">
      <alignment horizontal="left" vertical="center" wrapText="1"/>
    </xf>
    <xf numFmtId="0" fontId="9" fillId="2" borderId="1" xfId="0" applyFont="1" applyFill="1" applyBorder="1" applyAlignment="1">
      <alignment horizontal="center" vertical="center"/>
    </xf>
    <xf numFmtId="16" fontId="9" fillId="2" borderId="1" xfId="0" applyNumberFormat="1" applyFont="1" applyFill="1" applyBorder="1" applyAlignment="1">
      <alignment horizontal="center" vertical="center"/>
    </xf>
    <xf numFmtId="9" fontId="9" fillId="2" borderId="1" xfId="0" applyNumberFormat="1" applyFont="1" applyFill="1" applyBorder="1" applyAlignment="1">
      <alignment horizontal="center" vertical="center"/>
    </xf>
    <xf numFmtId="2" fontId="9" fillId="2" borderId="1" xfId="0" applyNumberFormat="1" applyFont="1" applyFill="1" applyBorder="1" applyAlignment="1">
      <alignment horizontal="center" vertical="center"/>
    </xf>
    <xf numFmtId="0" fontId="4" fillId="2" borderId="0" xfId="0" applyFont="1" applyFill="1" applyAlignment="1">
      <alignment vertical="center"/>
    </xf>
    <xf numFmtId="4" fontId="9" fillId="2" borderId="1" xfId="0" applyNumberFormat="1" applyFont="1" applyFill="1" applyBorder="1" applyAlignment="1">
      <alignment horizontal="center" vertical="center"/>
    </xf>
    <xf numFmtId="2" fontId="9" fillId="2" borderId="1" xfId="2" applyNumberFormat="1" applyFont="1" applyFill="1" applyBorder="1" applyAlignment="1">
      <alignment horizontal="center" vertical="center"/>
    </xf>
    <xf numFmtId="0" fontId="9" fillId="2" borderId="1" xfId="0" applyFont="1" applyFill="1" applyBorder="1" applyAlignment="1">
      <alignment vertical="center" wrapText="1"/>
    </xf>
    <xf numFmtId="9" fontId="9" fillId="2" borderId="1" xfId="2" applyFont="1" applyFill="1" applyBorder="1" applyAlignment="1">
      <alignment vertical="center"/>
    </xf>
    <xf numFmtId="9" fontId="9" fillId="2" borderId="1" xfId="0" applyNumberFormat="1" applyFont="1" applyFill="1" applyBorder="1" applyAlignment="1">
      <alignment vertical="center"/>
    </xf>
    <xf numFmtId="2" fontId="9" fillId="2" borderId="1" xfId="0" applyNumberFormat="1" applyFont="1" applyFill="1" applyBorder="1" applyAlignment="1">
      <alignment vertical="center"/>
    </xf>
    <xf numFmtId="9" fontId="2" fillId="2" borderId="1" xfId="2" applyFont="1" applyFill="1" applyBorder="1" applyAlignment="1">
      <alignment vertical="center"/>
    </xf>
    <xf numFmtId="2" fontId="2" fillId="2" borderId="3" xfId="0" applyNumberFormat="1" applyFont="1" applyFill="1" applyBorder="1" applyAlignment="1">
      <alignment vertical="center"/>
    </xf>
    <xf numFmtId="0" fontId="2" fillId="2" borderId="3" xfId="0" applyFont="1" applyFill="1" applyBorder="1" applyAlignment="1">
      <alignment vertical="center"/>
    </xf>
    <xf numFmtId="2" fontId="2" fillId="2" borderId="1" xfId="0" applyNumberFormat="1" applyFont="1" applyFill="1" applyBorder="1" applyAlignment="1">
      <alignment horizontal="center" vertical="center"/>
    </xf>
    <xf numFmtId="4" fontId="2" fillId="2" borderId="3" xfId="0" applyNumberFormat="1" applyFont="1" applyFill="1" applyBorder="1" applyAlignment="1">
      <alignment horizontal="center" vertical="center"/>
    </xf>
    <xf numFmtId="4" fontId="17" fillId="2" borderId="0" xfId="0" applyNumberFormat="1" applyFont="1" applyFill="1"/>
    <xf numFmtId="0" fontId="4" fillId="2" borderId="1" xfId="0" applyFont="1" applyFill="1" applyBorder="1" applyAlignment="1">
      <alignment vertical="center"/>
    </xf>
    <xf numFmtId="0" fontId="18" fillId="2" borderId="1" xfId="0" applyFont="1" applyFill="1" applyBorder="1" applyAlignment="1">
      <alignment vertical="top" wrapText="1"/>
    </xf>
    <xf numFmtId="2" fontId="9" fillId="2" borderId="1" xfId="0" applyNumberFormat="1" applyFont="1" applyFill="1" applyBorder="1" applyAlignment="1">
      <alignment vertical="center" wrapText="1"/>
    </xf>
    <xf numFmtId="0" fontId="9" fillId="2" borderId="1" xfId="0" applyFont="1" applyFill="1" applyBorder="1"/>
    <xf numFmtId="0" fontId="9" fillId="0" borderId="1" xfId="0" applyFont="1" applyBorder="1"/>
    <xf numFmtId="2" fontId="9" fillId="0" borderId="1" xfId="0" applyNumberFormat="1" applyFont="1" applyBorder="1" applyAlignment="1">
      <alignment vertical="center" wrapText="1"/>
    </xf>
    <xf numFmtId="4" fontId="9" fillId="0" borderId="1" xfId="0" applyNumberFormat="1" applyFont="1" applyBorder="1" applyAlignment="1">
      <alignment horizontal="center" vertical="center"/>
    </xf>
    <xf numFmtId="4" fontId="17" fillId="0" borderId="0" xfId="0" applyNumberFormat="1" applyFont="1"/>
    <xf numFmtId="0" fontId="4" fillId="0" borderId="0" xfId="0" applyFont="1" applyAlignment="1">
      <alignment vertical="center"/>
    </xf>
    <xf numFmtId="164" fontId="9" fillId="2" borderId="1" xfId="0" applyNumberFormat="1" applyFont="1" applyFill="1" applyBorder="1" applyAlignment="1">
      <alignment vertical="center" wrapText="1"/>
    </xf>
    <xf numFmtId="0" fontId="18" fillId="2" borderId="1" xfId="0" applyFont="1" applyFill="1" applyBorder="1" applyAlignment="1">
      <alignment horizontal="left" vertical="center" wrapText="1"/>
    </xf>
    <xf numFmtId="0" fontId="18" fillId="2" borderId="1" xfId="0" applyFont="1" applyFill="1" applyBorder="1" applyAlignment="1">
      <alignment vertical="center" wrapText="1"/>
    </xf>
    <xf numFmtId="0" fontId="9" fillId="2" borderId="1" xfId="0" applyFont="1" applyFill="1" applyBorder="1" applyAlignment="1">
      <alignment vertical="center"/>
    </xf>
    <xf numFmtId="164" fontId="9" fillId="2" borderId="1" xfId="0" applyNumberFormat="1" applyFont="1" applyFill="1" applyBorder="1" applyAlignment="1">
      <alignment vertical="center"/>
    </xf>
    <xf numFmtId="9" fontId="9" fillId="2" borderId="1" xfId="2" applyFont="1" applyFill="1" applyBorder="1" applyAlignment="1">
      <alignment horizontal="center" vertical="center"/>
    </xf>
    <xf numFmtId="164" fontId="9" fillId="2" borderId="1" xfId="0" applyNumberFormat="1" applyFont="1" applyFill="1" applyBorder="1" applyAlignment="1">
      <alignment horizontal="center" vertical="center"/>
    </xf>
    <xf numFmtId="0" fontId="9" fillId="2" borderId="1" xfId="0" applyFont="1" applyFill="1" applyBorder="1" applyAlignment="1">
      <alignment vertical="top" wrapText="1"/>
    </xf>
    <xf numFmtId="4" fontId="19" fillId="2" borderId="0" xfId="0" applyNumberFormat="1" applyFont="1" applyFill="1" applyAlignment="1">
      <alignment horizontal="right" vertical="center" wrapText="1"/>
    </xf>
    <xf numFmtId="2" fontId="4" fillId="2" borderId="0" xfId="0" applyNumberFormat="1" applyFont="1" applyFill="1"/>
    <xf numFmtId="0" fontId="4" fillId="0" borderId="14" xfId="0" applyFont="1" applyBorder="1"/>
    <xf numFmtId="0" fontId="17"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16" fontId="1" fillId="0" borderId="0" xfId="0" applyNumberFormat="1" applyFont="1" applyAlignment="1">
      <alignment horizontal="center" vertical="center" wrapText="1"/>
    </xf>
    <xf numFmtId="9" fontId="4" fillId="0" borderId="0" xfId="0" applyNumberFormat="1" applyFont="1"/>
    <xf numFmtId="4" fontId="18" fillId="3" borderId="5" xfId="0" applyNumberFormat="1" applyFont="1" applyFill="1" applyBorder="1" applyAlignment="1">
      <alignment horizontal="center" vertical="center"/>
    </xf>
    <xf numFmtId="2" fontId="13" fillId="0" borderId="0" xfId="0" applyNumberFormat="1" applyFont="1"/>
    <xf numFmtId="0" fontId="4" fillId="0" borderId="12" xfId="0" applyFont="1" applyBorder="1"/>
    <xf numFmtId="2" fontId="4" fillId="0" borderId="0" xfId="0" applyNumberFormat="1" applyFont="1"/>
    <xf numFmtId="0" fontId="13" fillId="0" borderId="14" xfId="0" applyFont="1" applyBorder="1"/>
    <xf numFmtId="0" fontId="18" fillId="0" borderId="0" xfId="0" applyFont="1" applyAlignment="1">
      <alignment vertical="center" wrapText="1"/>
    </xf>
    <xf numFmtId="0" fontId="13" fillId="0" borderId="0" xfId="0" applyFont="1" applyAlignment="1">
      <alignment horizontal="left"/>
    </xf>
    <xf numFmtId="0" fontId="13" fillId="0" borderId="0" xfId="0" applyFont="1" applyAlignment="1">
      <alignment horizontal="center"/>
    </xf>
    <xf numFmtId="9" fontId="13" fillId="0" borderId="0" xfId="0" applyNumberFormat="1" applyFont="1"/>
    <xf numFmtId="4" fontId="17" fillId="0" borderId="0" xfId="0" applyNumberFormat="1" applyFont="1" applyAlignment="1">
      <alignment horizontal="center"/>
    </xf>
    <xf numFmtId="4" fontId="20" fillId="0" borderId="12" xfId="0" applyNumberFormat="1" applyFont="1" applyBorder="1"/>
    <xf numFmtId="4" fontId="18" fillId="0" borderId="0" xfId="0" applyNumberFormat="1" applyFont="1"/>
    <xf numFmtId="4" fontId="6" fillId="2" borderId="0" xfId="0" applyNumberFormat="1" applyFont="1" applyFill="1" applyAlignment="1">
      <alignment horizontal="right" vertical="center" wrapText="1"/>
    </xf>
    <xf numFmtId="0" fontId="18" fillId="0" borderId="14" xfId="0" applyFont="1" applyBorder="1"/>
    <xf numFmtId="0" fontId="18" fillId="0" borderId="0" xfId="0" applyFont="1"/>
    <xf numFmtId="0" fontId="10" fillId="2" borderId="0" xfId="0" applyFont="1" applyFill="1" applyAlignment="1">
      <alignment horizontal="left"/>
    </xf>
    <xf numFmtId="0" fontId="18" fillId="0" borderId="0" xfId="0" applyFont="1" applyAlignment="1">
      <alignment horizontal="center" vertical="center"/>
    </xf>
    <xf numFmtId="4" fontId="10" fillId="2" borderId="0" xfId="0" applyNumberFormat="1" applyFont="1" applyFill="1"/>
    <xf numFmtId="4" fontId="10" fillId="2" borderId="0" xfId="0" applyNumberFormat="1" applyFont="1" applyFill="1" applyAlignment="1">
      <alignment horizontal="center"/>
    </xf>
    <xf numFmtId="0" fontId="10" fillId="2" borderId="0" xfId="0" applyFont="1" applyFill="1" applyAlignment="1">
      <alignment horizontal="center"/>
    </xf>
    <xf numFmtId="9" fontId="10" fillId="2" borderId="0" xfId="0" applyNumberFormat="1" applyFont="1" applyFill="1" applyAlignment="1">
      <alignment horizontal="left"/>
    </xf>
    <xf numFmtId="4" fontId="10" fillId="2" borderId="0" xfId="0" applyNumberFormat="1" applyFont="1" applyFill="1" applyAlignment="1">
      <alignment horizontal="left"/>
    </xf>
    <xf numFmtId="0" fontId="10" fillId="0" borderId="0" xfId="0" applyFont="1" applyAlignment="1">
      <alignment horizontal="left" vertical="center"/>
    </xf>
    <xf numFmtId="0" fontId="18" fillId="2" borderId="0" xfId="0" applyFont="1" applyFill="1" applyAlignment="1">
      <alignment horizontal="center"/>
    </xf>
    <xf numFmtId="9" fontId="18" fillId="2" borderId="0" xfId="0" applyNumberFormat="1" applyFont="1" applyFill="1" applyAlignment="1">
      <alignment horizontal="left"/>
    </xf>
    <xf numFmtId="0" fontId="18" fillId="2" borderId="0" xfId="0" applyFont="1" applyFill="1" applyAlignment="1">
      <alignment horizontal="left"/>
    </xf>
    <xf numFmtId="4" fontId="18" fillId="2" borderId="0" xfId="0" applyNumberFormat="1" applyFont="1" applyFill="1" applyAlignment="1">
      <alignment horizontal="center"/>
    </xf>
    <xf numFmtId="4" fontId="18" fillId="2" borderId="0" xfId="0" applyNumberFormat="1" applyFont="1" applyFill="1" applyAlignment="1">
      <alignment horizontal="center" vertical="center"/>
    </xf>
    <xf numFmtId="0" fontId="13" fillId="0" borderId="0" xfId="0" applyFont="1" applyAlignment="1">
      <alignment horizontal="center" vertical="center"/>
    </xf>
    <xf numFmtId="0" fontId="21" fillId="0" borderId="14" xfId="0" applyFont="1" applyBorder="1"/>
    <xf numFmtId="0" fontId="21" fillId="0" borderId="0" xfId="0" applyFont="1"/>
    <xf numFmtId="0" fontId="21" fillId="0" borderId="0" xfId="0" applyFont="1" applyAlignment="1">
      <alignment horizontal="left"/>
    </xf>
    <xf numFmtId="0" fontId="21" fillId="0" borderId="0" xfId="0" applyFont="1" applyAlignment="1">
      <alignment horizontal="center"/>
    </xf>
    <xf numFmtId="4" fontId="10" fillId="2" borderId="12" xfId="0" applyNumberFormat="1" applyFont="1" applyFill="1" applyBorder="1" applyAlignment="1">
      <alignment horizontal="center"/>
    </xf>
    <xf numFmtId="0" fontId="10" fillId="0" borderId="14" xfId="0" applyFont="1" applyBorder="1"/>
    <xf numFmtId="4" fontId="13" fillId="0" borderId="0" xfId="0" applyNumberFormat="1" applyFont="1"/>
    <xf numFmtId="0" fontId="21" fillId="0" borderId="0" xfId="0" applyFont="1" applyAlignment="1">
      <alignment horizontal="center" vertical="center"/>
    </xf>
    <xf numFmtId="9" fontId="21" fillId="0" borderId="0" xfId="0" applyNumberFormat="1" applyFont="1"/>
    <xf numFmtId="9" fontId="10" fillId="2" borderId="0" xfId="0" applyNumberFormat="1" applyFont="1" applyFill="1"/>
    <xf numFmtId="0" fontId="10" fillId="2" borderId="0" xfId="0" applyFont="1" applyFill="1"/>
    <xf numFmtId="4" fontId="21" fillId="0" borderId="0" xfId="0" applyNumberFormat="1" applyFont="1"/>
    <xf numFmtId="0" fontId="21" fillId="0" borderId="12" xfId="0" applyFont="1" applyBorder="1"/>
    <xf numFmtId="4" fontId="21" fillId="0" borderId="0" xfId="0" applyNumberFormat="1" applyFont="1" applyAlignment="1">
      <alignment horizontal="center"/>
    </xf>
    <xf numFmtId="9" fontId="21" fillId="0" borderId="0" xfId="0" applyNumberFormat="1" applyFont="1" applyAlignment="1">
      <alignment horizontal="center"/>
    </xf>
    <xf numFmtId="0" fontId="21" fillId="0" borderId="6" xfId="0" applyFont="1" applyBorder="1"/>
    <xf numFmtId="0" fontId="21" fillId="0" borderId="2" xfId="0" applyFont="1" applyBorder="1"/>
    <xf numFmtId="0" fontId="21" fillId="0" borderId="2" xfId="0" applyFont="1" applyBorder="1" applyAlignment="1">
      <alignment horizontal="center" vertical="center"/>
    </xf>
    <xf numFmtId="0" fontId="10" fillId="0" borderId="2" xfId="0" applyFont="1" applyBorder="1"/>
    <xf numFmtId="4" fontId="21" fillId="0" borderId="2" xfId="0" applyNumberFormat="1" applyFont="1" applyBorder="1" applyAlignment="1">
      <alignment horizontal="center"/>
    </xf>
    <xf numFmtId="0" fontId="21" fillId="0" borderId="7" xfId="0" applyFont="1" applyBorder="1"/>
    <xf numFmtId="4" fontId="13" fillId="0" borderId="0" xfId="0" applyNumberFormat="1" applyFont="1" applyAlignment="1">
      <alignment horizontal="center"/>
    </xf>
    <xf numFmtId="0" fontId="20" fillId="0" borderId="0" xfId="0" applyFont="1"/>
    <xf numFmtId="9" fontId="13" fillId="0" borderId="0" xfId="0" applyNumberFormat="1" applyFont="1" applyAlignment="1">
      <alignment horizontal="center"/>
    </xf>
    <xf numFmtId="0" fontId="17" fillId="0" borderId="0" xfId="0" applyFont="1" applyAlignment="1">
      <alignment horizontal="center" vertical="center"/>
    </xf>
    <xf numFmtId="0" fontId="18" fillId="0" borderId="0" xfId="0" applyFont="1" applyAlignment="1">
      <alignment horizontal="center"/>
    </xf>
    <xf numFmtId="165" fontId="9" fillId="0" borderId="1" xfId="0" applyNumberFormat="1" applyFont="1" applyBorder="1" applyAlignment="1">
      <alignment horizontal="right" vertical="center" wrapText="1"/>
    </xf>
    <xf numFmtId="2" fontId="9" fillId="0" borderId="1" xfId="0" applyNumberFormat="1" applyFont="1" applyBorder="1" applyAlignment="1">
      <alignment vertical="center"/>
    </xf>
    <xf numFmtId="0" fontId="2" fillId="0" borderId="4" xfId="0" applyFont="1" applyBorder="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xf>
    <xf numFmtId="16" fontId="9" fillId="0" borderId="1" xfId="0" applyNumberFormat="1" applyFont="1" applyBorder="1" applyAlignment="1">
      <alignment horizontal="center" vertical="center"/>
    </xf>
    <xf numFmtId="9" fontId="9" fillId="0" borderId="1" xfId="0" applyNumberFormat="1" applyFont="1" applyBorder="1" applyAlignment="1">
      <alignment horizontal="center" vertical="center"/>
    </xf>
    <xf numFmtId="2" fontId="9" fillId="0" borderId="1" xfId="0" applyNumberFormat="1" applyFont="1" applyBorder="1" applyAlignment="1">
      <alignment horizontal="center" vertical="center"/>
    </xf>
    <xf numFmtId="4" fontId="2" fillId="0" borderId="1" xfId="0" applyNumberFormat="1" applyFont="1" applyBorder="1" applyAlignment="1">
      <alignment horizontal="center" vertical="center" wrapText="1"/>
    </xf>
    <xf numFmtId="16" fontId="2" fillId="0" borderId="1" xfId="0" applyNumberFormat="1" applyFont="1" applyBorder="1" applyAlignment="1">
      <alignment horizontal="center" vertical="center" wrapText="1"/>
    </xf>
    <xf numFmtId="16" fontId="2" fillId="0" borderId="3" xfId="0" applyNumberFormat="1" applyFont="1" applyBorder="1" applyAlignment="1">
      <alignment horizontal="center" vertical="center" wrapText="1"/>
    </xf>
    <xf numFmtId="0" fontId="9" fillId="7" borderId="1" xfId="0" applyFont="1" applyFill="1" applyBorder="1" applyAlignment="1">
      <alignment vertical="top" wrapText="1"/>
    </xf>
    <xf numFmtId="0" fontId="9" fillId="7" borderId="5" xfId="0" applyFont="1" applyFill="1" applyBorder="1" applyAlignment="1">
      <alignment horizontal="center" vertical="center" wrapText="1"/>
    </xf>
    <xf numFmtId="0" fontId="9" fillId="7" borderId="0" xfId="0" applyFont="1" applyFill="1" applyAlignment="1">
      <alignment wrapText="1"/>
    </xf>
    <xf numFmtId="0" fontId="9" fillId="7" borderId="1" xfId="0" applyFont="1" applyFill="1" applyBorder="1" applyAlignment="1">
      <alignment horizontal="center" vertical="center" wrapText="1"/>
    </xf>
    <xf numFmtId="16" fontId="2" fillId="7" borderId="1" xfId="0" applyNumberFormat="1" applyFont="1" applyFill="1" applyBorder="1" applyAlignment="1">
      <alignment horizontal="center" vertical="center" wrapText="1"/>
    </xf>
    <xf numFmtId="9" fontId="9" fillId="7" borderId="1" xfId="2" applyFont="1" applyFill="1" applyBorder="1" applyAlignment="1">
      <alignment horizontal="center" vertical="center"/>
    </xf>
    <xf numFmtId="2" fontId="9" fillId="7" borderId="1" xfId="0" applyNumberFormat="1" applyFont="1" applyFill="1" applyBorder="1" applyAlignment="1">
      <alignment horizontal="center" vertical="center"/>
    </xf>
    <xf numFmtId="4" fontId="9" fillId="7" borderId="1" xfId="0" applyNumberFormat="1" applyFont="1" applyFill="1" applyBorder="1" applyAlignment="1">
      <alignment horizontal="center" vertical="center"/>
    </xf>
    <xf numFmtId="0" fontId="4" fillId="8" borderId="0" xfId="0" applyFont="1" applyFill="1"/>
    <xf numFmtId="0" fontId="4" fillId="8" borderId="0" xfId="0" applyFont="1" applyFill="1" applyAlignment="1">
      <alignment vertical="center"/>
    </xf>
    <xf numFmtId="0" fontId="13" fillId="8" borderId="0" xfId="0" applyFont="1" applyFill="1"/>
    <xf numFmtId="0" fontId="2" fillId="8" borderId="4"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5" xfId="0" applyFont="1" applyFill="1" applyBorder="1" applyAlignment="1">
      <alignment horizontal="center" vertical="center" wrapText="1"/>
    </xf>
    <xf numFmtId="16" fontId="2" fillId="8" borderId="5" xfId="0" applyNumberFormat="1" applyFont="1" applyFill="1" applyBorder="1" applyAlignment="1">
      <alignment horizontal="center" vertical="center"/>
    </xf>
    <xf numFmtId="16" fontId="2" fillId="8" borderId="5" xfId="0" applyNumberFormat="1" applyFont="1" applyFill="1" applyBorder="1" applyAlignment="1">
      <alignment horizontal="center" vertical="center" wrapText="1"/>
    </xf>
    <xf numFmtId="9" fontId="9" fillId="8" borderId="5" xfId="0" applyNumberFormat="1" applyFont="1" applyFill="1" applyBorder="1" applyAlignment="1">
      <alignment horizontal="center" vertical="center"/>
    </xf>
    <xf numFmtId="2" fontId="9" fillId="8" borderId="5" xfId="0" applyNumberFormat="1" applyFont="1" applyFill="1" applyBorder="1" applyAlignment="1">
      <alignment horizontal="center" vertical="center"/>
    </xf>
    <xf numFmtId="0" fontId="9" fillId="8" borderId="5" xfId="0" applyFont="1" applyFill="1" applyBorder="1" applyAlignment="1">
      <alignment horizontal="center" vertical="center"/>
    </xf>
    <xf numFmtId="4" fontId="2" fillId="8" borderId="5" xfId="0" applyNumberFormat="1" applyFont="1" applyFill="1" applyBorder="1" applyAlignment="1">
      <alignment horizontal="center" vertical="center" wrapText="1"/>
    </xf>
    <xf numFmtId="0" fontId="9" fillId="8" borderId="1" xfId="0" applyFont="1" applyFill="1" applyBorder="1" applyAlignment="1">
      <alignment horizontal="left" vertical="center" wrapText="1"/>
    </xf>
    <xf numFmtId="0" fontId="2" fillId="8"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9" fillId="8" borderId="3" xfId="0" applyFont="1" applyFill="1" applyBorder="1" applyAlignment="1">
      <alignment vertical="center" wrapText="1"/>
    </xf>
    <xf numFmtId="0" fontId="9" fillId="8" borderId="4" xfId="0" applyFont="1" applyFill="1" applyBorder="1" applyAlignment="1">
      <alignment vertical="center" wrapText="1"/>
    </xf>
    <xf numFmtId="0" fontId="9" fillId="8" borderId="5" xfId="0" applyFont="1" applyFill="1" applyBorder="1" applyAlignment="1">
      <alignment vertical="center" wrapText="1"/>
    </xf>
    <xf numFmtId="0" fontId="9" fillId="8" borderId="5" xfId="0" applyFont="1" applyFill="1" applyBorder="1" applyAlignment="1">
      <alignment vertical="center"/>
    </xf>
    <xf numFmtId="0" fontId="16" fillId="8" borderId="5"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2" fillId="8" borderId="1" xfId="0" applyFont="1" applyFill="1" applyBorder="1" applyAlignment="1">
      <alignment horizontal="left" vertical="center" wrapText="1"/>
    </xf>
    <xf numFmtId="0" fontId="22" fillId="8" borderId="0" xfId="0" applyFont="1" applyFill="1" applyAlignment="1">
      <alignment wrapText="1"/>
    </xf>
    <xf numFmtId="0" fontId="2" fillId="8" borderId="1" xfId="0" applyFont="1" applyFill="1" applyBorder="1" applyAlignment="1">
      <alignment horizontal="center" vertical="center"/>
    </xf>
    <xf numFmtId="16" fontId="9" fillId="8" borderId="1" xfId="0" applyNumberFormat="1" applyFont="1" applyFill="1" applyBorder="1" applyAlignment="1">
      <alignment horizontal="center" vertical="center"/>
    </xf>
    <xf numFmtId="0" fontId="2" fillId="8" borderId="4" xfId="0" applyFont="1" applyFill="1" applyBorder="1" applyAlignment="1">
      <alignment horizontal="center" vertical="center"/>
    </xf>
    <xf numFmtId="4" fontId="2" fillId="8" borderId="3" xfId="0" applyNumberFormat="1" applyFont="1" applyFill="1" applyBorder="1" applyAlignment="1">
      <alignment horizontal="center" vertical="center"/>
    </xf>
    <xf numFmtId="9" fontId="2" fillId="8" borderId="1" xfId="2" applyFont="1" applyFill="1" applyBorder="1" applyAlignment="1">
      <alignment horizontal="center" vertical="center"/>
    </xf>
    <xf numFmtId="4" fontId="2" fillId="8" borderId="1" xfId="0" applyNumberFormat="1" applyFont="1" applyFill="1" applyBorder="1" applyAlignment="1">
      <alignment horizontal="center" vertical="center"/>
    </xf>
    <xf numFmtId="9" fontId="9" fillId="8" borderId="1" xfId="0" applyNumberFormat="1" applyFont="1" applyFill="1" applyBorder="1" applyAlignment="1">
      <alignment horizontal="center" vertical="center"/>
    </xf>
    <xf numFmtId="2" fontId="9" fillId="8" borderId="1" xfId="0" applyNumberFormat="1" applyFont="1" applyFill="1" applyBorder="1" applyAlignment="1">
      <alignment horizontal="center" vertical="center"/>
    </xf>
    <xf numFmtId="4" fontId="9" fillId="8" borderId="1" xfId="0" applyNumberFormat="1" applyFont="1" applyFill="1" applyBorder="1" applyAlignment="1">
      <alignment horizontal="center" vertical="center"/>
    </xf>
    <xf numFmtId="2" fontId="9" fillId="8" borderId="1" xfId="2" applyNumberFormat="1" applyFont="1" applyFill="1" applyBorder="1" applyAlignment="1">
      <alignment horizontal="center" vertical="center"/>
    </xf>
    <xf numFmtId="0" fontId="9" fillId="8" borderId="1" xfId="0" applyFont="1" applyFill="1" applyBorder="1" applyAlignment="1">
      <alignment vertical="center" wrapText="1"/>
    </xf>
    <xf numFmtId="0" fontId="9" fillId="8" borderId="4" xfId="0" applyFont="1" applyFill="1" applyBorder="1" applyAlignment="1">
      <alignment vertical="top" wrapText="1"/>
    </xf>
    <xf numFmtId="16" fontId="9" fillId="8" borderId="3" xfId="0" applyNumberFormat="1" applyFont="1" applyFill="1" applyBorder="1" applyAlignment="1">
      <alignment horizontal="center" vertical="center"/>
    </xf>
    <xf numFmtId="0" fontId="9" fillId="8" borderId="5" xfId="0" applyFont="1" applyFill="1" applyBorder="1" applyAlignment="1">
      <alignment vertical="top" wrapText="1"/>
    </xf>
    <xf numFmtId="0" fontId="16" fillId="8" borderId="5" xfId="0" applyFont="1" applyFill="1" applyBorder="1" applyAlignment="1">
      <alignment vertical="center" wrapText="1"/>
    </xf>
    <xf numFmtId="9" fontId="9" fillId="8" borderId="1" xfId="2" applyFont="1" applyFill="1" applyBorder="1" applyAlignment="1">
      <alignment vertical="center"/>
    </xf>
    <xf numFmtId="9" fontId="9" fillId="8" borderId="1" xfId="0" applyNumberFormat="1" applyFont="1" applyFill="1" applyBorder="1" applyAlignment="1">
      <alignment vertical="center"/>
    </xf>
    <xf numFmtId="2" fontId="9" fillId="8" borderId="1" xfId="0" applyNumberFormat="1" applyFont="1" applyFill="1" applyBorder="1" applyAlignment="1">
      <alignment vertical="center"/>
    </xf>
    <xf numFmtId="0" fontId="16" fillId="8" borderId="4" xfId="0" applyFont="1" applyFill="1" applyBorder="1" applyAlignment="1">
      <alignment vertical="center" wrapText="1"/>
    </xf>
    <xf numFmtId="0" fontId="2" fillId="8" borderId="1" xfId="0" applyFont="1" applyFill="1" applyBorder="1" applyAlignment="1">
      <alignment vertical="center" wrapText="1"/>
    </xf>
    <xf numFmtId="0" fontId="2" fillId="8" borderId="1" xfId="0" applyFont="1" applyFill="1" applyBorder="1" applyAlignment="1">
      <alignment horizontal="center" vertical="center" wrapText="1"/>
    </xf>
    <xf numFmtId="9" fontId="2" fillId="8" borderId="1" xfId="2" applyFont="1" applyFill="1" applyBorder="1" applyAlignment="1">
      <alignment vertical="center"/>
    </xf>
    <xf numFmtId="2" fontId="2" fillId="8" borderId="3" xfId="0" applyNumberFormat="1" applyFont="1" applyFill="1" applyBorder="1" applyAlignment="1">
      <alignment vertical="center"/>
    </xf>
    <xf numFmtId="0" fontId="2" fillId="8" borderId="3" xfId="0" applyFont="1" applyFill="1" applyBorder="1" applyAlignment="1">
      <alignment vertical="center"/>
    </xf>
    <xf numFmtId="9" fontId="2" fillId="8" borderId="3" xfId="2" applyFont="1" applyFill="1" applyBorder="1" applyAlignment="1">
      <alignment vertical="center"/>
    </xf>
    <xf numFmtId="0" fontId="6" fillId="8" borderId="1" xfId="0" applyFont="1" applyFill="1" applyBorder="1" applyAlignment="1">
      <alignment horizontal="left" vertical="center" wrapText="1"/>
    </xf>
    <xf numFmtId="0" fontId="2" fillId="8" borderId="5" xfId="0" applyFont="1" applyFill="1" applyBorder="1" applyAlignment="1">
      <alignment horizontal="center" vertical="center"/>
    </xf>
    <xf numFmtId="2" fontId="2" fillId="8" borderId="1" xfId="0" applyNumberFormat="1" applyFont="1" applyFill="1" applyBorder="1" applyAlignment="1">
      <alignment horizontal="center" vertical="center"/>
    </xf>
    <xf numFmtId="0" fontId="2" fillId="8" borderId="3" xfId="0" applyFont="1" applyFill="1" applyBorder="1" applyAlignment="1">
      <alignment horizontal="center" vertical="center"/>
    </xf>
    <xf numFmtId="0" fontId="22" fillId="8" borderId="0" xfId="0" applyFont="1" applyFill="1" applyAlignment="1">
      <alignment vertical="center" wrapText="1"/>
    </xf>
    <xf numFmtId="0" fontId="18" fillId="2" borderId="5" xfId="0" applyFont="1" applyFill="1" applyBorder="1" applyAlignment="1">
      <alignment vertical="top" wrapText="1"/>
    </xf>
    <xf numFmtId="0" fontId="22" fillId="8" borderId="1" xfId="0" applyFont="1" applyFill="1" applyBorder="1" applyAlignment="1">
      <alignmen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9" fontId="9" fillId="2" borderId="3" xfId="0" applyNumberFormat="1" applyFont="1" applyFill="1" applyBorder="1" applyAlignment="1">
      <alignment horizontal="center" vertical="center"/>
    </xf>
    <xf numFmtId="9" fontId="9" fillId="2" borderId="5" xfId="0" applyNumberFormat="1" applyFont="1" applyFill="1" applyBorder="1" applyAlignment="1">
      <alignment horizontal="center" vertical="center"/>
    </xf>
    <xf numFmtId="2" fontId="9" fillId="0" borderId="3" xfId="0" applyNumberFormat="1" applyFont="1" applyBorder="1" applyAlignment="1">
      <alignment horizontal="center" vertical="center"/>
    </xf>
    <xf numFmtId="2" fontId="9" fillId="0" borderId="5" xfId="0" applyNumberFormat="1" applyFont="1" applyBorder="1" applyAlignment="1">
      <alignment horizontal="center" vertical="center"/>
    </xf>
    <xf numFmtId="9" fontId="9" fillId="2" borderId="1" xfId="2" applyFont="1" applyFill="1" applyBorder="1" applyAlignment="1">
      <alignment horizontal="center" vertical="center"/>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16" fontId="2" fillId="2" borderId="1" xfId="0" applyNumberFormat="1" applyFont="1" applyFill="1" applyBorder="1" applyAlignment="1">
      <alignment horizontal="center" vertical="center" wrapText="1"/>
    </xf>
    <xf numFmtId="2" fontId="9" fillId="2" borderId="3" xfId="0" applyNumberFormat="1" applyFont="1" applyFill="1" applyBorder="1" applyAlignment="1">
      <alignment horizontal="center" vertical="center"/>
    </xf>
    <xf numFmtId="2" fontId="9" fillId="2" borderId="4" xfId="0" applyNumberFormat="1" applyFont="1" applyFill="1" applyBorder="1" applyAlignment="1">
      <alignment horizontal="center" vertical="center"/>
    </xf>
    <xf numFmtId="9" fontId="2" fillId="2" borderId="3" xfId="0" applyNumberFormat="1" applyFont="1" applyFill="1" applyBorder="1" applyAlignment="1">
      <alignment horizontal="center" vertical="center" wrapText="1"/>
    </xf>
    <xf numFmtId="9" fontId="2" fillId="2" borderId="4" xfId="0" applyNumberFormat="1" applyFont="1" applyFill="1" applyBorder="1" applyAlignment="1">
      <alignment horizontal="center" vertical="center" wrapText="1"/>
    </xf>
    <xf numFmtId="9" fontId="9" fillId="2" borderId="1" xfId="0" applyNumberFormat="1" applyFont="1" applyFill="1" applyBorder="1" applyAlignment="1">
      <alignment horizontal="center" vertical="center"/>
    </xf>
    <xf numFmtId="4" fontId="2" fillId="0" borderId="3"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2" borderId="4" xfId="0" applyFont="1" applyFill="1" applyBorder="1" applyAlignment="1">
      <alignment horizontal="center" vertical="center" wrapText="1"/>
    </xf>
    <xf numFmtId="4" fontId="10" fillId="2" borderId="0" xfId="0" applyNumberFormat="1" applyFont="1" applyFill="1" applyAlignment="1">
      <alignment horizontal="center"/>
    </xf>
    <xf numFmtId="4" fontId="10" fillId="2" borderId="1" xfId="0" applyNumberFormat="1" applyFont="1" applyFill="1" applyBorder="1" applyAlignment="1">
      <alignment horizontal="center"/>
    </xf>
    <xf numFmtId="4" fontId="10" fillId="0" borderId="1" xfId="0" applyNumberFormat="1" applyFont="1" applyBorder="1" applyAlignment="1">
      <alignment horizontal="center"/>
    </xf>
    <xf numFmtId="0" fontId="10" fillId="5" borderId="11" xfId="0" applyFont="1" applyFill="1" applyBorder="1" applyAlignment="1">
      <alignment horizontal="center"/>
    </xf>
    <xf numFmtId="0" fontId="10" fillId="5" borderId="9" xfId="0" applyFont="1" applyFill="1" applyBorder="1" applyAlignment="1">
      <alignment horizontal="center"/>
    </xf>
    <xf numFmtId="0" fontId="10" fillId="5" borderId="8" xfId="0" applyFont="1" applyFill="1" applyBorder="1" applyAlignment="1">
      <alignment horizontal="center"/>
    </xf>
    <xf numFmtId="0" fontId="10" fillId="4" borderId="11" xfId="0" applyFont="1" applyFill="1" applyBorder="1" applyAlignment="1">
      <alignment horizontal="center"/>
    </xf>
    <xf numFmtId="0" fontId="10" fillId="4" borderId="9" xfId="0" applyFont="1" applyFill="1" applyBorder="1" applyAlignment="1">
      <alignment horizontal="center"/>
    </xf>
    <xf numFmtId="0" fontId="10" fillId="4" borderId="8" xfId="0" applyFont="1" applyFill="1" applyBorder="1" applyAlignment="1">
      <alignment horizontal="center"/>
    </xf>
    <xf numFmtId="0" fontId="10" fillId="3" borderId="11" xfId="0" applyFont="1" applyFill="1" applyBorder="1" applyAlignment="1">
      <alignment horizontal="center"/>
    </xf>
    <xf numFmtId="0" fontId="10" fillId="3" borderId="9" xfId="0" applyFont="1" applyFill="1" applyBorder="1" applyAlignment="1">
      <alignment horizontal="center"/>
    </xf>
    <xf numFmtId="0" fontId="10" fillId="3" borderId="8" xfId="0" applyFont="1" applyFill="1" applyBorder="1" applyAlignment="1">
      <alignment horizontal="center"/>
    </xf>
    <xf numFmtId="0" fontId="3" fillId="0" borderId="0" xfId="0" applyFont="1" applyAlignment="1">
      <alignment horizontal="center"/>
    </xf>
    <xf numFmtId="0" fontId="21" fillId="0" borderId="0" xfId="0" applyFont="1" applyAlignment="1">
      <alignment horizontal="center"/>
    </xf>
    <xf numFmtId="0" fontId="7" fillId="0" borderId="0" xfId="0" applyFont="1" applyAlignment="1">
      <alignment horizontal="center"/>
    </xf>
    <xf numFmtId="0" fontId="13" fillId="0" borderId="0" xfId="0" applyFont="1" applyAlignment="1">
      <alignment horizontal="center"/>
    </xf>
    <xf numFmtId="0" fontId="10" fillId="0" borderId="11" xfId="0" applyFont="1" applyBorder="1" applyAlignment="1">
      <alignment horizontal="left" vertical="center"/>
    </xf>
    <xf numFmtId="0" fontId="10" fillId="0" borderId="9" xfId="0" applyFont="1" applyBorder="1" applyAlignment="1">
      <alignment horizontal="left" vertical="center"/>
    </xf>
    <xf numFmtId="0" fontId="10" fillId="0" borderId="8" xfId="0" applyFont="1" applyBorder="1" applyAlignment="1">
      <alignment horizontal="left" vertical="center"/>
    </xf>
    <xf numFmtId="0" fontId="7" fillId="5" borderId="1" xfId="0" applyFont="1" applyFill="1" applyBorder="1" applyAlignment="1">
      <alignment horizontal="center" vertical="center" wrapText="1"/>
    </xf>
    <xf numFmtId="4" fontId="2" fillId="2" borderId="3" xfId="0" applyNumberFormat="1" applyFont="1" applyFill="1" applyBorder="1" applyAlignment="1">
      <alignment horizontal="center" vertical="center" wrapText="1"/>
    </xf>
    <xf numFmtId="4" fontId="2" fillId="2" borderId="4" xfId="0" applyNumberFormat="1" applyFont="1" applyFill="1" applyBorder="1" applyAlignment="1">
      <alignment horizontal="center" vertical="center" wrapText="1"/>
    </xf>
    <xf numFmtId="0" fontId="13" fillId="0" borderId="0" xfId="0" applyFont="1" applyAlignment="1">
      <alignment horizontal="left"/>
    </xf>
    <xf numFmtId="0" fontId="21" fillId="0" borderId="0" xfId="0" applyFont="1" applyAlignment="1">
      <alignment horizontal="left"/>
    </xf>
    <xf numFmtId="16" fontId="2" fillId="2" borderId="3" xfId="0" applyNumberFormat="1" applyFont="1" applyFill="1" applyBorder="1" applyAlignment="1">
      <alignment horizontal="center" vertical="center" wrapText="1"/>
    </xf>
    <xf numFmtId="16" fontId="2" fillId="2" borderId="5" xfId="0" applyNumberFormat="1" applyFont="1" applyFill="1" applyBorder="1" applyAlignment="1">
      <alignment horizontal="center" vertical="center" wrapText="1"/>
    </xf>
    <xf numFmtId="0" fontId="9" fillId="0" borderId="4" xfId="0" applyFont="1" applyBorder="1" applyAlignment="1">
      <alignment horizontal="center" vertical="center" wrapText="1"/>
    </xf>
    <xf numFmtId="0" fontId="12" fillId="0" borderId="0" xfId="0" applyFont="1" applyAlignment="1">
      <alignment horizontal="center"/>
    </xf>
    <xf numFmtId="0" fontId="11" fillId="0" borderId="0" xfId="0" applyFont="1" applyAlignment="1">
      <alignment horizontal="center"/>
    </xf>
    <xf numFmtId="9" fontId="14" fillId="5" borderId="1" xfId="0" applyNumberFormat="1" applyFont="1" applyFill="1" applyBorder="1" applyAlignment="1">
      <alignment horizontal="center" vertical="center" wrapText="1"/>
    </xf>
    <xf numFmtId="4" fontId="14" fillId="5"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10" fillId="0" borderId="2" xfId="0" applyFont="1" applyBorder="1" applyAlignment="1">
      <alignment horizontal="left"/>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9" fontId="2" fillId="2" borderId="3" xfId="2" applyFont="1" applyFill="1" applyBorder="1" applyAlignment="1">
      <alignment horizontal="center" vertical="center"/>
    </xf>
    <xf numFmtId="9" fontId="2" fillId="2" borderId="4" xfId="2" applyFont="1" applyFill="1" applyBorder="1" applyAlignment="1">
      <alignment horizontal="center" vertical="center"/>
    </xf>
    <xf numFmtId="0" fontId="2" fillId="2" borderId="1" xfId="0" applyFont="1" applyFill="1" applyBorder="1" applyAlignment="1">
      <alignment horizontal="center" vertical="center" wrapText="1"/>
    </xf>
    <xf numFmtId="16" fontId="2" fillId="2" borderId="4"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9" fillId="2" borderId="3" xfId="0" applyFont="1" applyFill="1" applyBorder="1" applyAlignment="1">
      <alignment vertical="top" wrapText="1"/>
    </xf>
    <xf numFmtId="0" fontId="9" fillId="2" borderId="5" xfId="0" applyFont="1" applyFill="1" applyBorder="1" applyAlignment="1">
      <alignment vertical="top" wrapText="1"/>
    </xf>
    <xf numFmtId="0" fontId="16" fillId="2" borderId="3"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9" fillId="2" borderId="1" xfId="0" applyFont="1" applyFill="1" applyBorder="1" applyAlignment="1">
      <alignment vertical="top" wrapText="1"/>
    </xf>
    <xf numFmtId="0" fontId="9" fillId="2" borderId="1" xfId="0" applyFont="1" applyFill="1" applyBorder="1" applyAlignment="1">
      <alignment vertical="top"/>
    </xf>
    <xf numFmtId="0" fontId="9" fillId="2" borderId="4" xfId="0" applyFont="1" applyFill="1" applyBorder="1" applyAlignment="1">
      <alignment vertical="center"/>
    </xf>
    <xf numFmtId="0" fontId="9" fillId="2" borderId="5" xfId="0" applyFont="1" applyFill="1" applyBorder="1" applyAlignment="1">
      <alignment vertical="center"/>
    </xf>
    <xf numFmtId="0" fontId="16" fillId="2" borderId="4" xfId="0" applyFont="1" applyFill="1" applyBorder="1" applyAlignment="1">
      <alignment horizontal="center" vertical="center" wrapText="1"/>
    </xf>
    <xf numFmtId="0" fontId="9" fillId="2" borderId="1" xfId="0" applyFont="1" applyFill="1" applyBorder="1" applyAlignment="1">
      <alignment horizontal="left" vertical="top"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8" borderId="3"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5" xfId="0" applyFont="1" applyFill="1" applyBorder="1" applyAlignment="1">
      <alignment horizontal="center" vertical="center" wrapText="1"/>
    </xf>
    <xf numFmtId="16" fontId="2" fillId="8" borderId="3" xfId="0" applyNumberFormat="1" applyFont="1" applyFill="1" applyBorder="1" applyAlignment="1">
      <alignment horizontal="center" vertical="center" wrapText="1"/>
    </xf>
    <xf numFmtId="16" fontId="2" fillId="8" borderId="5" xfId="0" applyNumberFormat="1" applyFont="1" applyFill="1" applyBorder="1" applyAlignment="1">
      <alignment horizontal="center" vertical="center" wrapText="1"/>
    </xf>
    <xf numFmtId="4" fontId="2" fillId="8" borderId="3" xfId="0" applyNumberFormat="1" applyFont="1" applyFill="1" applyBorder="1" applyAlignment="1">
      <alignment horizontal="center" vertical="center" wrapText="1"/>
    </xf>
    <xf numFmtId="4" fontId="2" fillId="8" borderId="5" xfId="0" applyNumberFormat="1" applyFont="1" applyFill="1" applyBorder="1" applyAlignment="1">
      <alignment horizontal="center" vertical="center" wrapText="1"/>
    </xf>
    <xf numFmtId="9" fontId="9" fillId="8" borderId="3" xfId="0" applyNumberFormat="1" applyFont="1" applyFill="1" applyBorder="1" applyAlignment="1">
      <alignment horizontal="center" vertical="center"/>
    </xf>
    <xf numFmtId="9" fontId="9" fillId="8" borderId="5" xfId="0" applyNumberFormat="1" applyFont="1" applyFill="1" applyBorder="1" applyAlignment="1">
      <alignment horizontal="center" vertical="center"/>
    </xf>
    <xf numFmtId="2" fontId="9" fillId="8" borderId="3" xfId="0" applyNumberFormat="1" applyFont="1" applyFill="1" applyBorder="1" applyAlignment="1">
      <alignment horizontal="center" vertical="center"/>
    </xf>
    <xf numFmtId="2" fontId="9" fillId="8" borderId="5" xfId="0" applyNumberFormat="1" applyFont="1" applyFill="1" applyBorder="1" applyAlignment="1">
      <alignment horizontal="center" vertical="center"/>
    </xf>
    <xf numFmtId="0" fontId="9" fillId="8" borderId="3" xfId="0" applyFont="1" applyFill="1" applyBorder="1" applyAlignment="1">
      <alignment horizontal="center" vertical="center"/>
    </xf>
    <xf numFmtId="0" fontId="9" fillId="8" borderId="5" xfId="0" applyFont="1" applyFill="1" applyBorder="1" applyAlignment="1">
      <alignment horizontal="center" vertical="center"/>
    </xf>
    <xf numFmtId="0" fontId="9" fillId="8" borderId="3" xfId="0" applyFont="1" applyFill="1" applyBorder="1" applyAlignment="1">
      <alignment horizontal="left" vertical="center" wrapText="1"/>
    </xf>
    <xf numFmtId="0" fontId="9" fillId="8" borderId="4" xfId="0" applyFont="1" applyFill="1" applyBorder="1" applyAlignment="1">
      <alignment horizontal="left" vertical="center" wrapText="1"/>
    </xf>
    <xf numFmtId="0" fontId="2" fillId="8" borderId="1" xfId="0" applyFont="1" applyFill="1" applyBorder="1" applyAlignment="1">
      <alignment horizontal="center" vertical="center" wrapText="1"/>
    </xf>
    <xf numFmtId="9" fontId="2" fillId="8" borderId="3" xfId="2" applyFont="1" applyFill="1" applyBorder="1" applyAlignment="1">
      <alignment horizontal="center" vertical="center"/>
    </xf>
    <xf numFmtId="9" fontId="2" fillId="8" borderId="4" xfId="2" applyFont="1" applyFill="1" applyBorder="1" applyAlignment="1">
      <alignment horizontal="center" vertical="center"/>
    </xf>
    <xf numFmtId="0" fontId="2" fillId="8" borderId="3" xfId="0" applyFont="1" applyFill="1" applyBorder="1" applyAlignment="1">
      <alignment horizontal="center" vertical="center" wrapText="1"/>
    </xf>
    <xf numFmtId="0" fontId="9" fillId="8" borderId="4" xfId="0" applyFont="1" applyFill="1" applyBorder="1" applyAlignment="1">
      <alignment horizontal="center" vertical="center" wrapText="1"/>
    </xf>
    <xf numFmtId="16" fontId="2" fillId="8" borderId="3" xfId="0" applyNumberFormat="1" applyFont="1" applyFill="1" applyBorder="1" applyAlignment="1">
      <alignment horizontal="center" vertical="center"/>
    </xf>
    <xf numFmtId="16" fontId="2" fillId="8" borderId="5" xfId="0" applyNumberFormat="1" applyFont="1" applyFill="1" applyBorder="1" applyAlignment="1">
      <alignment horizontal="center" vertical="center"/>
    </xf>
    <xf numFmtId="0" fontId="9" fillId="8" borderId="3" xfId="0" applyFont="1" applyFill="1" applyBorder="1" applyAlignment="1">
      <alignment horizontal="left" vertical="top" wrapText="1"/>
    </xf>
    <xf numFmtId="0" fontId="9" fillId="8" borderId="4" xfId="0" applyFont="1" applyFill="1" applyBorder="1" applyAlignment="1">
      <alignment horizontal="left" vertical="top" wrapText="1"/>
    </xf>
    <xf numFmtId="0" fontId="9" fillId="8" borderId="5" xfId="0" applyFont="1" applyFill="1" applyBorder="1" applyAlignment="1">
      <alignment horizontal="left" vertical="top" wrapText="1"/>
    </xf>
    <xf numFmtId="0" fontId="16" fillId="8" borderId="3"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9" fillId="8" borderId="3" xfId="0" applyFont="1" applyFill="1" applyBorder="1" applyAlignment="1">
      <alignment horizontal="center" vertical="top" wrapText="1"/>
    </xf>
    <xf numFmtId="0" fontId="9" fillId="8" borderId="4" xfId="0" applyFont="1" applyFill="1" applyBorder="1" applyAlignment="1">
      <alignment horizontal="center" vertical="top" wrapText="1"/>
    </xf>
    <xf numFmtId="0" fontId="9" fillId="8" borderId="5" xfId="0" applyFont="1" applyFill="1" applyBorder="1" applyAlignment="1">
      <alignment horizontal="center" vertical="top" wrapText="1"/>
    </xf>
    <xf numFmtId="0" fontId="22" fillId="8" borderId="3" xfId="0" applyFont="1" applyFill="1" applyBorder="1" applyAlignment="1">
      <alignment horizontal="center" vertical="center" wrapText="1"/>
    </xf>
    <xf numFmtId="0" fontId="22" fillId="8" borderId="4"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9" fillId="8" borderId="1" xfId="0" applyFont="1" applyFill="1" applyBorder="1" applyAlignment="1">
      <alignment horizontal="center" vertical="top" wrapText="1"/>
    </xf>
    <xf numFmtId="0" fontId="9" fillId="8" borderId="1" xfId="0" applyFont="1" applyFill="1" applyBorder="1" applyAlignment="1">
      <alignment horizontal="center" vertical="center" wrapText="1"/>
    </xf>
  </cellXfs>
  <cellStyles count="3">
    <cellStyle name="Normal" xfId="0" builtinId="0"/>
    <cellStyle name="Normal 2" xfId="1" xr:uid="{00000000-0005-0000-0000-000001000000}"/>
    <cellStyle name="Porcentaje" xfId="2" builtinId="5"/>
  </cellStyles>
  <dxfs count="0"/>
  <tableStyles count="0" defaultTableStyle="TableStyleMedium9" defaultPivotStyle="PivotStyleLight16"/>
  <colors>
    <mruColors>
      <color rgb="FF666633"/>
      <color rgb="FFFB8FC0"/>
      <color rgb="FFCCECFF"/>
      <color rgb="FF000099"/>
      <color rgb="FF33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21</xdr:col>
      <xdr:colOff>611500</xdr:colOff>
      <xdr:row>3</xdr:row>
      <xdr:rowOff>81168</xdr:rowOff>
    </xdr:from>
    <xdr:to>
      <xdr:col>22</xdr:col>
      <xdr:colOff>769604</xdr:colOff>
      <xdr:row>4</xdr:row>
      <xdr:rowOff>616238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67875" y="1192418"/>
          <a:ext cx="1047105" cy="8366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174625</xdr:colOff>
      <xdr:row>0</xdr:row>
      <xdr:rowOff>0</xdr:rowOff>
    </xdr:from>
    <xdr:to>
      <xdr:col>2</xdr:col>
      <xdr:colOff>1508125</xdr:colOff>
      <xdr:row>3</xdr:row>
      <xdr:rowOff>206374</xdr:rowOff>
    </xdr:to>
    <xdr:pic>
      <xdr:nvPicPr>
        <xdr:cNvPr id="4" name="Imagen 3">
          <a:extLst>
            <a:ext uri="{FF2B5EF4-FFF2-40B4-BE49-F238E27FC236}">
              <a16:creationId xmlns:a16="http://schemas.microsoft.com/office/drawing/2014/main" id="{F55BF8F1-F06F-45E8-9A14-A702C6D4D4C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1428" b="12381"/>
        <a:stretch/>
      </xdr:blipFill>
      <xdr:spPr>
        <a:xfrm>
          <a:off x="3079750" y="0"/>
          <a:ext cx="1333500" cy="10159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23"/>
  <sheetViews>
    <sheetView tabSelected="1" view="pageBreakPreview" topLeftCell="C21" zoomScale="65" zoomScaleNormal="80" zoomScaleSheetLayoutView="65" workbookViewId="0">
      <selection activeCell="E22" sqref="E22:E42"/>
    </sheetView>
  </sheetViews>
  <sheetFormatPr baseColWidth="10" defaultColWidth="11.42578125" defaultRowHeight="14.25" x14ac:dyDescent="0.2"/>
  <cols>
    <col min="1" max="1" width="26.85546875" style="40" customWidth="1"/>
    <col min="2" max="2" width="16.7109375" style="40" customWidth="1"/>
    <col min="3" max="3" width="27.28515625" style="40" customWidth="1"/>
    <col min="4" max="4" width="15.42578125" style="134" customWidth="1"/>
    <col min="5" max="5" width="22" style="40" customWidth="1"/>
    <col min="6" max="6" width="37.5703125" style="125" customWidth="1"/>
    <col min="7" max="7" width="14.42578125" style="40" customWidth="1"/>
    <col min="8" max="8" width="20.42578125" style="40" customWidth="1"/>
    <col min="9" max="9" width="11.85546875" style="40" customWidth="1"/>
    <col min="10" max="10" width="9.28515625" style="135" customWidth="1"/>
    <col min="11" max="11" width="10.85546875" style="135" customWidth="1"/>
    <col min="12" max="12" width="6" style="136" customWidth="1"/>
    <col min="13" max="13" width="6.5703125" style="136" customWidth="1"/>
    <col min="14" max="14" width="5.7109375" style="136" customWidth="1"/>
    <col min="15" max="15" width="7.42578125" style="136" customWidth="1"/>
    <col min="16" max="16" width="10.140625" style="40" customWidth="1"/>
    <col min="17" max="17" width="10.42578125" style="40" customWidth="1"/>
    <col min="18" max="18" width="10" style="40" customWidth="1"/>
    <col min="19" max="19" width="10.28515625" style="40" customWidth="1"/>
    <col min="20" max="20" width="8.85546875" style="40" customWidth="1"/>
    <col min="21" max="21" width="15.28515625" style="178" customWidth="1"/>
    <col min="22" max="22" width="13.28515625" style="40" customWidth="1"/>
    <col min="23" max="23" width="16.28515625" style="179" customWidth="1"/>
    <col min="24" max="24" width="5.42578125" style="40" customWidth="1"/>
    <col min="25" max="25" width="9.7109375" style="40" customWidth="1"/>
    <col min="26" max="26" width="10.85546875" style="40" customWidth="1"/>
    <col min="27" max="16384" width="11.42578125" style="40"/>
  </cols>
  <sheetData>
    <row r="1" spans="1:28" ht="23.25" x14ac:dyDescent="0.35">
      <c r="A1" s="312" t="s">
        <v>181</v>
      </c>
      <c r="B1" s="312"/>
      <c r="C1" s="312"/>
      <c r="D1" s="312"/>
      <c r="E1" s="312"/>
      <c r="F1" s="312"/>
      <c r="G1" s="312"/>
      <c r="H1" s="312"/>
      <c r="I1" s="312"/>
      <c r="J1" s="312"/>
      <c r="K1" s="312"/>
      <c r="L1" s="312"/>
      <c r="M1" s="312"/>
      <c r="N1" s="312"/>
      <c r="O1" s="312"/>
      <c r="P1" s="312"/>
      <c r="Q1" s="312"/>
      <c r="R1" s="312"/>
      <c r="S1" s="312"/>
      <c r="T1" s="312"/>
      <c r="U1" s="312"/>
      <c r="V1" s="312"/>
      <c r="W1" s="312"/>
      <c r="X1" s="39"/>
      <c r="Y1" s="39"/>
      <c r="Z1" s="39"/>
      <c r="AA1" s="39"/>
      <c r="AB1" s="39"/>
    </row>
    <row r="2" spans="1:28" ht="15.75" x14ac:dyDescent="0.25">
      <c r="B2" s="27"/>
      <c r="C2" s="27"/>
      <c r="D2" s="41"/>
      <c r="E2" s="41"/>
      <c r="F2" s="42"/>
      <c r="G2" s="41"/>
      <c r="H2" s="41"/>
      <c r="I2" s="41"/>
      <c r="J2" s="41"/>
      <c r="K2" s="41"/>
      <c r="L2" s="43"/>
      <c r="M2" s="43"/>
      <c r="N2" s="43"/>
      <c r="O2" s="43"/>
      <c r="P2" s="41"/>
      <c r="Q2" s="41"/>
      <c r="R2" s="41"/>
      <c r="S2" s="41"/>
      <c r="T2" s="41"/>
      <c r="U2" s="44"/>
      <c r="V2" s="41"/>
      <c r="W2" s="41"/>
      <c r="X2" s="39"/>
      <c r="Y2" s="39"/>
      <c r="Z2" s="39"/>
      <c r="AA2" s="39"/>
      <c r="AB2" s="39"/>
    </row>
    <row r="3" spans="1:28" ht="23.25" customHeight="1" x14ac:dyDescent="0.3">
      <c r="A3" s="27"/>
      <c r="B3" s="313" t="s">
        <v>29</v>
      </c>
      <c r="C3" s="313"/>
      <c r="D3" s="313"/>
      <c r="E3" s="313"/>
      <c r="F3" s="313"/>
      <c r="G3" s="313"/>
      <c r="H3" s="313"/>
      <c r="I3" s="313"/>
      <c r="J3" s="313"/>
      <c r="K3" s="313"/>
      <c r="L3" s="313"/>
      <c r="M3" s="313"/>
      <c r="N3" s="313"/>
      <c r="O3" s="313"/>
      <c r="P3" s="313"/>
      <c r="Q3" s="313"/>
      <c r="R3" s="313"/>
      <c r="S3" s="313"/>
      <c r="T3" s="313"/>
      <c r="U3" s="313"/>
      <c r="V3" s="313"/>
      <c r="W3" s="41"/>
      <c r="X3" s="39"/>
      <c r="Y3" s="39"/>
      <c r="Z3" s="39"/>
      <c r="AA3" s="39"/>
      <c r="AB3" s="39"/>
    </row>
    <row r="4" spans="1:28" ht="23.25" customHeight="1" x14ac:dyDescent="0.25">
      <c r="A4" s="317" t="s">
        <v>182</v>
      </c>
      <c r="B4" s="317"/>
      <c r="C4" s="317"/>
      <c r="D4" s="317"/>
      <c r="E4" s="317"/>
      <c r="F4" s="317"/>
      <c r="G4" s="317"/>
      <c r="H4" s="317"/>
      <c r="I4" s="317"/>
      <c r="J4" s="317"/>
      <c r="K4" s="317"/>
      <c r="L4" s="317"/>
      <c r="M4" s="317"/>
      <c r="N4" s="317"/>
      <c r="O4" s="317"/>
      <c r="P4" s="317"/>
      <c r="Q4" s="317"/>
      <c r="R4" s="317"/>
      <c r="S4" s="317"/>
      <c r="T4" s="317"/>
      <c r="U4" s="317"/>
      <c r="V4" s="317"/>
      <c r="W4" s="317"/>
      <c r="X4" s="39"/>
      <c r="Y4" s="39"/>
      <c r="Z4" s="39"/>
      <c r="AA4" s="39"/>
      <c r="AB4" s="39"/>
    </row>
    <row r="5" spans="1:28" ht="53.25" customHeight="1" x14ac:dyDescent="0.2">
      <c r="A5" s="301" t="s">
        <v>18</v>
      </c>
      <c r="B5" s="302"/>
      <c r="C5" s="302"/>
      <c r="D5" s="302"/>
      <c r="E5" s="302"/>
      <c r="F5" s="302"/>
      <c r="G5" s="302"/>
      <c r="H5" s="302"/>
      <c r="I5" s="302"/>
      <c r="J5" s="302"/>
      <c r="K5" s="302"/>
      <c r="L5" s="302"/>
      <c r="M5" s="302"/>
      <c r="N5" s="302"/>
      <c r="O5" s="302"/>
      <c r="P5" s="302"/>
      <c r="Q5" s="302"/>
      <c r="R5" s="302"/>
      <c r="S5" s="302"/>
      <c r="T5" s="302"/>
      <c r="U5" s="302"/>
      <c r="V5" s="302"/>
      <c r="W5" s="303"/>
      <c r="X5" s="39"/>
      <c r="Y5" s="39"/>
      <c r="Z5" s="39"/>
      <c r="AA5" s="39"/>
      <c r="AB5" s="39"/>
    </row>
    <row r="6" spans="1:28" ht="77.25" customHeight="1" x14ac:dyDescent="0.2">
      <c r="A6" s="45" t="s">
        <v>8</v>
      </c>
      <c r="B6" s="45" t="s">
        <v>37</v>
      </c>
      <c r="C6" s="45" t="s">
        <v>20</v>
      </c>
      <c r="D6" s="45" t="s">
        <v>0</v>
      </c>
      <c r="E6" s="45" t="s">
        <v>1</v>
      </c>
      <c r="F6" s="45" t="s">
        <v>2</v>
      </c>
      <c r="G6" s="45" t="s">
        <v>19</v>
      </c>
      <c r="H6" s="45" t="s">
        <v>6</v>
      </c>
      <c r="I6" s="45" t="s">
        <v>58</v>
      </c>
      <c r="J6" s="45" t="s">
        <v>3</v>
      </c>
      <c r="K6" s="45" t="s">
        <v>4</v>
      </c>
      <c r="L6" s="314" t="s">
        <v>9</v>
      </c>
      <c r="M6" s="314"/>
      <c r="N6" s="314"/>
      <c r="O6" s="314"/>
      <c r="P6" s="315" t="s">
        <v>7</v>
      </c>
      <c r="Q6" s="315"/>
      <c r="R6" s="315"/>
      <c r="S6" s="315"/>
      <c r="T6" s="46" t="s">
        <v>146</v>
      </c>
      <c r="U6" s="46" t="s">
        <v>143</v>
      </c>
      <c r="V6" s="45" t="s">
        <v>5</v>
      </c>
      <c r="W6" s="46" t="s">
        <v>17</v>
      </c>
      <c r="X6" s="39"/>
      <c r="Y6" s="39"/>
      <c r="Z6" s="39"/>
      <c r="AA6" s="39"/>
      <c r="AB6" s="39"/>
    </row>
    <row r="7" spans="1:28" ht="39.950000000000003" customHeight="1" x14ac:dyDescent="0.2">
      <c r="A7" s="261" t="s">
        <v>32</v>
      </c>
      <c r="B7" s="258" t="s">
        <v>100</v>
      </c>
      <c r="C7" s="261" t="s">
        <v>101</v>
      </c>
      <c r="D7" s="261" t="s">
        <v>59</v>
      </c>
      <c r="E7" s="316" t="s">
        <v>33</v>
      </c>
      <c r="F7" s="47" t="s">
        <v>12</v>
      </c>
      <c r="G7" s="318"/>
      <c r="H7" s="321" t="s">
        <v>16</v>
      </c>
      <c r="I7" s="48" t="s">
        <v>81</v>
      </c>
      <c r="J7" s="13">
        <v>44197</v>
      </c>
      <c r="K7" s="14">
        <v>44196</v>
      </c>
      <c r="L7" s="15">
        <v>0.25</v>
      </c>
      <c r="M7" s="15">
        <v>0.25</v>
      </c>
      <c r="N7" s="15">
        <v>0.25</v>
      </c>
      <c r="O7" s="15">
        <v>0.25</v>
      </c>
      <c r="P7" s="16">
        <v>4200</v>
      </c>
      <c r="Q7" s="16">
        <v>4200</v>
      </c>
      <c r="R7" s="16">
        <v>4200</v>
      </c>
      <c r="S7" s="16">
        <v>4200</v>
      </c>
      <c r="T7" s="16"/>
      <c r="U7" s="17">
        <f>P7+Q7+R7+S7</f>
        <v>16800</v>
      </c>
      <c r="V7" s="19" t="s">
        <v>27</v>
      </c>
      <c r="W7" s="19" t="s">
        <v>28</v>
      </c>
      <c r="X7" s="39"/>
      <c r="Y7" s="39"/>
      <c r="Z7" s="49">
        <v>5.0999999999999996</v>
      </c>
      <c r="AA7" s="39"/>
      <c r="AB7" s="39"/>
    </row>
    <row r="8" spans="1:28" ht="39.950000000000003" customHeight="1" x14ac:dyDescent="0.2">
      <c r="A8" s="262"/>
      <c r="B8" s="259"/>
      <c r="C8" s="262"/>
      <c r="D8" s="262"/>
      <c r="E8" s="316"/>
      <c r="F8" s="47" t="s">
        <v>11</v>
      </c>
      <c r="G8" s="319"/>
      <c r="H8" s="322"/>
      <c r="I8" s="48" t="s">
        <v>81</v>
      </c>
      <c r="J8" s="13">
        <v>44197</v>
      </c>
      <c r="K8" s="14">
        <v>44196</v>
      </c>
      <c r="L8" s="15">
        <v>0.25</v>
      </c>
      <c r="M8" s="15">
        <v>0.25</v>
      </c>
      <c r="N8" s="15">
        <v>0.25</v>
      </c>
      <c r="O8" s="15">
        <v>0.25</v>
      </c>
      <c r="P8" s="16">
        <v>5880</v>
      </c>
      <c r="Q8" s="16">
        <v>5880</v>
      </c>
      <c r="R8" s="16">
        <v>5880</v>
      </c>
      <c r="S8" s="16">
        <v>5880</v>
      </c>
      <c r="T8" s="16"/>
      <c r="U8" s="17">
        <f>+P8+Q8+R8+S8</f>
        <v>23520</v>
      </c>
      <c r="V8" s="19" t="s">
        <v>27</v>
      </c>
      <c r="W8" s="19" t="s">
        <v>28</v>
      </c>
      <c r="X8" s="39"/>
      <c r="Y8" s="39"/>
      <c r="Z8" s="49">
        <f>Z7-S7</f>
        <v>-4194.8999999999996</v>
      </c>
      <c r="AA8" s="39"/>
      <c r="AB8" s="39"/>
    </row>
    <row r="9" spans="1:28" ht="39.950000000000003" customHeight="1" x14ac:dyDescent="0.2">
      <c r="A9" s="262"/>
      <c r="B9" s="259"/>
      <c r="C9" s="262"/>
      <c r="D9" s="262"/>
      <c r="E9" s="316"/>
      <c r="F9" s="50" t="s">
        <v>34</v>
      </c>
      <c r="G9" s="319"/>
      <c r="H9" s="322"/>
      <c r="I9" s="48" t="s">
        <v>81</v>
      </c>
      <c r="J9" s="13">
        <v>44197</v>
      </c>
      <c r="K9" s="14">
        <v>44196</v>
      </c>
      <c r="L9" s="15">
        <v>0.25</v>
      </c>
      <c r="M9" s="15">
        <v>0.25</v>
      </c>
      <c r="N9" s="15">
        <v>0.25</v>
      </c>
      <c r="O9" s="15">
        <v>0.25</v>
      </c>
      <c r="P9" s="16">
        <v>2199</v>
      </c>
      <c r="Q9" s="16">
        <v>2199</v>
      </c>
      <c r="R9" s="16">
        <v>2199</v>
      </c>
      <c r="S9" s="16">
        <v>2199</v>
      </c>
      <c r="T9" s="16"/>
      <c r="U9" s="17">
        <f t="shared" ref="U9" si="0">+P9+Q9+R9+S9</f>
        <v>8796</v>
      </c>
      <c r="V9" s="19" t="s">
        <v>27</v>
      </c>
      <c r="W9" s="19" t="s">
        <v>28</v>
      </c>
      <c r="X9" s="39"/>
      <c r="Y9" s="39"/>
      <c r="Z9" s="39"/>
      <c r="AA9" s="39"/>
      <c r="AB9" s="39"/>
    </row>
    <row r="10" spans="1:28" s="53" customFormat="1" ht="39.950000000000003" customHeight="1" x14ac:dyDescent="0.2">
      <c r="A10" s="262"/>
      <c r="B10" s="259"/>
      <c r="C10" s="262"/>
      <c r="D10" s="262"/>
      <c r="E10" s="316"/>
      <c r="F10" s="50" t="s">
        <v>10</v>
      </c>
      <c r="G10" s="319"/>
      <c r="H10" s="322"/>
      <c r="I10" s="48" t="s">
        <v>82</v>
      </c>
      <c r="J10" s="13">
        <v>44197</v>
      </c>
      <c r="K10" s="14">
        <v>44196</v>
      </c>
      <c r="L10" s="15">
        <v>0.25</v>
      </c>
      <c r="M10" s="15">
        <v>0.25</v>
      </c>
      <c r="N10" s="15">
        <v>0.25</v>
      </c>
      <c r="O10" s="15">
        <v>0.25</v>
      </c>
      <c r="P10" s="16">
        <v>1430.502</v>
      </c>
      <c r="Q10" s="16">
        <v>1430.502</v>
      </c>
      <c r="R10" s="16">
        <v>1430.502</v>
      </c>
      <c r="S10" s="16">
        <v>1430.502</v>
      </c>
      <c r="T10" s="16"/>
      <c r="U10" s="17">
        <f>SUM(P10:S10)</f>
        <v>5722.0079999999998</v>
      </c>
      <c r="V10" s="19" t="s">
        <v>27</v>
      </c>
      <c r="W10" s="20" t="s">
        <v>26</v>
      </c>
      <c r="X10" s="51"/>
      <c r="Y10" s="51"/>
      <c r="Z10" s="52">
        <f>U7+U8+U9</f>
        <v>49116</v>
      </c>
      <c r="AA10" s="51"/>
      <c r="AB10" s="51"/>
    </row>
    <row r="11" spans="1:28" s="53" customFormat="1" ht="39.950000000000003" customHeight="1" x14ac:dyDescent="0.2">
      <c r="A11" s="262"/>
      <c r="B11" s="259"/>
      <c r="C11" s="262"/>
      <c r="D11" s="262"/>
      <c r="E11" s="316"/>
      <c r="F11" s="50" t="s">
        <v>13</v>
      </c>
      <c r="G11" s="319"/>
      <c r="H11" s="322"/>
      <c r="I11" s="48" t="s">
        <v>83</v>
      </c>
      <c r="J11" s="13">
        <v>44197</v>
      </c>
      <c r="K11" s="14">
        <v>44196</v>
      </c>
      <c r="L11" s="15">
        <v>0.25</v>
      </c>
      <c r="M11" s="15">
        <v>0.25</v>
      </c>
      <c r="N11" s="15">
        <v>0.25</v>
      </c>
      <c r="O11" s="15">
        <v>0.25</v>
      </c>
      <c r="P11" s="54">
        <v>1023.25</v>
      </c>
      <c r="Q11" s="54">
        <v>1023.25</v>
      </c>
      <c r="R11" s="54">
        <v>1023.25</v>
      </c>
      <c r="S11" s="54">
        <v>1023.25</v>
      </c>
      <c r="T11" s="54"/>
      <c r="U11" s="17">
        <f>SUM(P11:S11)</f>
        <v>4093</v>
      </c>
      <c r="V11" s="19" t="s">
        <v>27</v>
      </c>
      <c r="W11" s="19" t="s">
        <v>28</v>
      </c>
      <c r="X11" s="51">
        <f>U11/4</f>
        <v>1023.25</v>
      </c>
      <c r="Y11" s="51"/>
      <c r="Z11" s="51"/>
      <c r="AA11" s="51"/>
      <c r="AB11" s="51"/>
    </row>
    <row r="12" spans="1:28" s="53" customFormat="1" ht="39.950000000000003" customHeight="1" x14ac:dyDescent="0.2">
      <c r="A12" s="262"/>
      <c r="B12" s="259"/>
      <c r="C12" s="262"/>
      <c r="D12" s="262"/>
      <c r="E12" s="316"/>
      <c r="F12" s="50" t="s">
        <v>14</v>
      </c>
      <c r="G12" s="319"/>
      <c r="H12" s="322"/>
      <c r="I12" s="48" t="s">
        <v>84</v>
      </c>
      <c r="J12" s="13">
        <v>44409</v>
      </c>
      <c r="K12" s="14">
        <v>44561</v>
      </c>
      <c r="L12" s="15">
        <v>0.25</v>
      </c>
      <c r="M12" s="15">
        <v>0.25</v>
      </c>
      <c r="N12" s="15">
        <v>0.25</v>
      </c>
      <c r="O12" s="15">
        <v>0.25</v>
      </c>
      <c r="P12" s="16">
        <v>637.5</v>
      </c>
      <c r="Q12" s="16">
        <v>637.5</v>
      </c>
      <c r="R12" s="16">
        <v>637.5</v>
      </c>
      <c r="S12" s="16">
        <v>637.5</v>
      </c>
      <c r="T12" s="16"/>
      <c r="U12" s="17">
        <f>SUM(P12:S12)</f>
        <v>2550</v>
      </c>
      <c r="V12" s="19" t="s">
        <v>27</v>
      </c>
      <c r="W12" s="19" t="s">
        <v>28</v>
      </c>
      <c r="X12" s="51">
        <f>U12/4</f>
        <v>637.5</v>
      </c>
      <c r="Y12" s="51"/>
      <c r="Z12" s="51"/>
      <c r="AA12" s="51"/>
      <c r="AB12" s="51"/>
    </row>
    <row r="13" spans="1:28" s="53" customFormat="1" ht="39.950000000000003" customHeight="1" x14ac:dyDescent="0.2">
      <c r="A13" s="262"/>
      <c r="B13" s="259"/>
      <c r="C13" s="262"/>
      <c r="D13" s="262"/>
      <c r="E13" s="316"/>
      <c r="F13" s="50" t="s">
        <v>15</v>
      </c>
      <c r="G13" s="319"/>
      <c r="H13" s="322"/>
      <c r="I13" s="48" t="s">
        <v>85</v>
      </c>
      <c r="J13" s="13">
        <v>44197</v>
      </c>
      <c r="K13" s="14">
        <v>44561</v>
      </c>
      <c r="L13" s="15">
        <v>0.25</v>
      </c>
      <c r="M13" s="15">
        <v>0.25</v>
      </c>
      <c r="N13" s="15">
        <v>0.25</v>
      </c>
      <c r="O13" s="15">
        <v>0.25</v>
      </c>
      <c r="P13" s="16">
        <v>1022.84</v>
      </c>
      <c r="Q13" s="16">
        <v>1022.84</v>
      </c>
      <c r="R13" s="16">
        <v>1022.84</v>
      </c>
      <c r="S13" s="16">
        <v>1022.84</v>
      </c>
      <c r="T13" s="16"/>
      <c r="U13" s="17">
        <f>SUM(P13:S13)</f>
        <v>4091.36</v>
      </c>
      <c r="V13" s="19" t="s">
        <v>27</v>
      </c>
      <c r="W13" s="19" t="s">
        <v>28</v>
      </c>
      <c r="X13" s="51"/>
      <c r="Y13" s="51"/>
      <c r="Z13" s="51"/>
      <c r="AA13" s="51"/>
      <c r="AB13" s="51"/>
    </row>
    <row r="14" spans="1:28" ht="35.25" customHeight="1" x14ac:dyDescent="0.2">
      <c r="A14" s="262"/>
      <c r="B14" s="259"/>
      <c r="C14" s="262"/>
      <c r="D14" s="262"/>
      <c r="E14" s="316"/>
      <c r="F14" s="50" t="s">
        <v>24</v>
      </c>
      <c r="G14" s="319"/>
      <c r="H14" s="322"/>
      <c r="I14" s="55" t="s">
        <v>86</v>
      </c>
      <c r="J14" s="14">
        <v>44075</v>
      </c>
      <c r="K14" s="14">
        <v>44196</v>
      </c>
      <c r="L14" s="15">
        <v>0</v>
      </c>
      <c r="M14" s="15">
        <v>0</v>
      </c>
      <c r="N14" s="15">
        <v>0.5</v>
      </c>
      <c r="O14" s="15">
        <v>0.5</v>
      </c>
      <c r="P14" s="18">
        <v>1686.77</v>
      </c>
      <c r="Q14" s="18">
        <v>1686.77</v>
      </c>
      <c r="R14" s="18">
        <v>2127.5500000000002</v>
      </c>
      <c r="S14" s="18">
        <v>2127.58</v>
      </c>
      <c r="T14" s="18"/>
      <c r="U14" s="17">
        <f>SUM(P14:S14)</f>
        <v>7628.67</v>
      </c>
      <c r="V14" s="19" t="s">
        <v>27</v>
      </c>
      <c r="W14" s="20" t="s">
        <v>26</v>
      </c>
      <c r="X14" s="39"/>
      <c r="Y14" s="39">
        <f>2296.42+6889.27</f>
        <v>9185.69</v>
      </c>
      <c r="Z14" s="39"/>
      <c r="AA14" s="39"/>
      <c r="AB14" s="39"/>
    </row>
    <row r="15" spans="1:28" ht="29.25" customHeight="1" x14ac:dyDescent="0.2">
      <c r="A15" s="262"/>
      <c r="B15" s="259"/>
      <c r="C15" s="262"/>
      <c r="D15" s="262"/>
      <c r="E15" s="316"/>
      <c r="F15" s="50" t="s">
        <v>149</v>
      </c>
      <c r="G15" s="319"/>
      <c r="H15" s="322"/>
      <c r="I15" s="55" t="s">
        <v>150</v>
      </c>
      <c r="J15" s="13">
        <v>44197</v>
      </c>
      <c r="K15" s="14">
        <v>44196</v>
      </c>
      <c r="L15" s="15">
        <v>0</v>
      </c>
      <c r="M15" s="15">
        <v>0</v>
      </c>
      <c r="N15" s="15">
        <v>0</v>
      </c>
      <c r="O15" s="15">
        <v>1</v>
      </c>
      <c r="P15" s="18">
        <v>0</v>
      </c>
      <c r="Q15" s="18">
        <v>0</v>
      </c>
      <c r="R15" s="18">
        <v>0</v>
      </c>
      <c r="S15" s="18">
        <v>51</v>
      </c>
      <c r="T15" s="18"/>
      <c r="U15" s="17">
        <v>200</v>
      </c>
      <c r="V15" s="19" t="s">
        <v>27</v>
      </c>
      <c r="W15" s="20" t="s">
        <v>26</v>
      </c>
      <c r="X15" s="39"/>
      <c r="Y15" s="39"/>
      <c r="Z15" s="39"/>
      <c r="AA15" s="39"/>
      <c r="AB15" s="39"/>
    </row>
    <row r="16" spans="1:28" ht="29.25" customHeight="1" x14ac:dyDescent="0.2">
      <c r="A16" s="262"/>
      <c r="B16" s="259"/>
      <c r="C16" s="262"/>
      <c r="D16" s="262"/>
      <c r="E16" s="316"/>
      <c r="F16" s="50" t="s">
        <v>25</v>
      </c>
      <c r="G16" s="319"/>
      <c r="H16" s="322"/>
      <c r="I16" s="55" t="s">
        <v>139</v>
      </c>
      <c r="J16" s="13"/>
      <c r="K16" s="14"/>
      <c r="L16" s="15">
        <v>0.25</v>
      </c>
      <c r="M16" s="15">
        <v>0.25</v>
      </c>
      <c r="N16" s="15">
        <v>0.25</v>
      </c>
      <c r="O16" s="15">
        <v>0.25</v>
      </c>
      <c r="P16" s="18">
        <v>562.26</v>
      </c>
      <c r="Q16" s="18">
        <v>562.26</v>
      </c>
      <c r="R16" s="18">
        <v>709.18</v>
      </c>
      <c r="S16" s="18">
        <v>709.19</v>
      </c>
      <c r="T16" s="18"/>
      <c r="U16" s="17">
        <f>SUM(P16:S16)</f>
        <v>2542.89</v>
      </c>
      <c r="V16" s="21" t="s">
        <v>27</v>
      </c>
      <c r="W16" s="22" t="s">
        <v>26</v>
      </c>
      <c r="X16" s="39"/>
      <c r="Y16" s="39"/>
      <c r="Z16" s="39"/>
      <c r="AA16" s="39"/>
      <c r="AB16" s="39"/>
    </row>
    <row r="17" spans="1:28" ht="24.75" customHeight="1" x14ac:dyDescent="0.2">
      <c r="A17" s="262"/>
      <c r="B17" s="259"/>
      <c r="C17" s="262"/>
      <c r="D17" s="262"/>
      <c r="E17" s="316"/>
      <c r="F17" s="50" t="s">
        <v>137</v>
      </c>
      <c r="G17" s="319"/>
      <c r="H17" s="322"/>
      <c r="I17" s="55" t="s">
        <v>138</v>
      </c>
      <c r="J17" s="14"/>
      <c r="K17" s="14"/>
      <c r="L17" s="15">
        <v>1</v>
      </c>
      <c r="M17" s="15">
        <v>0</v>
      </c>
      <c r="N17" s="15">
        <v>0</v>
      </c>
      <c r="O17" s="15">
        <v>0</v>
      </c>
      <c r="P17" s="16">
        <f>U17</f>
        <v>192.78</v>
      </c>
      <c r="Q17" s="16">
        <v>0</v>
      </c>
      <c r="R17" s="16">
        <v>750</v>
      </c>
      <c r="S17" s="16">
        <v>750</v>
      </c>
      <c r="T17" s="16"/>
      <c r="U17" s="17">
        <v>192.78</v>
      </c>
      <c r="V17" s="21" t="s">
        <v>27</v>
      </c>
      <c r="W17" s="22" t="s">
        <v>26</v>
      </c>
      <c r="X17" s="39"/>
      <c r="Y17" s="39"/>
      <c r="Z17" s="39"/>
      <c r="AA17" s="39"/>
      <c r="AB17" s="39"/>
    </row>
    <row r="18" spans="1:28" ht="34.5" customHeight="1" x14ac:dyDescent="0.2">
      <c r="A18" s="262"/>
      <c r="B18" s="259"/>
      <c r="C18" s="262"/>
      <c r="D18" s="262"/>
      <c r="E18" s="316"/>
      <c r="F18" s="50" t="s">
        <v>126</v>
      </c>
      <c r="G18" s="320"/>
      <c r="H18" s="323"/>
      <c r="I18" s="55" t="s">
        <v>151</v>
      </c>
      <c r="J18" s="14"/>
      <c r="K18" s="14"/>
      <c r="L18" s="15">
        <v>0.25</v>
      </c>
      <c r="M18" s="15">
        <v>0.25</v>
      </c>
      <c r="N18" s="15">
        <v>0.25</v>
      </c>
      <c r="O18" s="15">
        <v>0.25</v>
      </c>
      <c r="P18" s="16">
        <v>37.5</v>
      </c>
      <c r="Q18" s="16">
        <v>37.5</v>
      </c>
      <c r="R18" s="16">
        <v>37.5</v>
      </c>
      <c r="S18" s="16">
        <v>37.51</v>
      </c>
      <c r="T18" s="16"/>
      <c r="U18" s="17">
        <f>P18+Q18+R18+S18</f>
        <v>150.01</v>
      </c>
      <c r="V18" s="21" t="s">
        <v>27</v>
      </c>
      <c r="W18" s="22" t="s">
        <v>26</v>
      </c>
      <c r="X18" s="39"/>
      <c r="Y18" s="39"/>
      <c r="Z18" s="56"/>
      <c r="AA18" s="39"/>
      <c r="AB18" s="39"/>
    </row>
    <row r="19" spans="1:28" ht="30" customHeight="1" x14ac:dyDescent="0.2">
      <c r="A19" s="263"/>
      <c r="B19" s="260"/>
      <c r="C19" s="263"/>
      <c r="D19" s="262"/>
      <c r="E19" s="258"/>
      <c r="F19" s="57"/>
      <c r="G19" s="58"/>
      <c r="H19" s="59"/>
      <c r="I19" s="59"/>
      <c r="J19" s="59"/>
      <c r="K19" s="59"/>
      <c r="L19" s="59"/>
      <c r="M19" s="59"/>
      <c r="N19" s="59"/>
      <c r="O19" s="59"/>
      <c r="P19" s="59"/>
      <c r="Q19" s="2"/>
      <c r="R19" s="2"/>
      <c r="S19" s="2"/>
      <c r="T19" s="2"/>
      <c r="U19" s="6">
        <f>SUM(U7:U18)</f>
        <v>76286.717999999993</v>
      </c>
      <c r="V19" s="3"/>
      <c r="W19" s="7"/>
      <c r="X19" s="39"/>
      <c r="Y19" s="39"/>
      <c r="Z19" s="39"/>
      <c r="AA19" s="39"/>
      <c r="AB19" s="39"/>
    </row>
    <row r="20" spans="1:28" ht="39.950000000000003" customHeight="1" x14ac:dyDescent="0.2">
      <c r="A20" s="60"/>
      <c r="B20" s="61"/>
      <c r="C20" s="62"/>
      <c r="D20" s="63"/>
      <c r="E20" s="304" t="s">
        <v>55</v>
      </c>
      <c r="F20" s="304"/>
      <c r="G20" s="304"/>
      <c r="H20" s="304"/>
      <c r="I20" s="304"/>
      <c r="J20" s="304"/>
      <c r="K20" s="304"/>
      <c r="L20" s="304"/>
      <c r="M20" s="304"/>
      <c r="N20" s="304"/>
      <c r="O20" s="304"/>
      <c r="P20" s="304"/>
      <c r="Q20" s="304"/>
      <c r="R20" s="304"/>
      <c r="S20" s="304"/>
      <c r="T20" s="304"/>
      <c r="U20" s="304"/>
      <c r="V20" s="304"/>
      <c r="W20" s="304"/>
      <c r="X20" s="39"/>
      <c r="Y20" s="39"/>
      <c r="Z20" s="39"/>
      <c r="AA20" s="39"/>
      <c r="AB20" s="39"/>
    </row>
    <row r="21" spans="1:28" s="53" customFormat="1" ht="245.25" customHeight="1" x14ac:dyDescent="0.2">
      <c r="A21" s="261" t="s">
        <v>103</v>
      </c>
      <c r="B21" s="64" t="s">
        <v>102</v>
      </c>
      <c r="C21" s="29" t="s">
        <v>22</v>
      </c>
      <c r="D21" s="29" t="s">
        <v>57</v>
      </c>
      <c r="E21" s="31" t="s">
        <v>78</v>
      </c>
      <c r="F21" s="65" t="s">
        <v>140</v>
      </c>
      <c r="G21" s="29" t="s">
        <v>35</v>
      </c>
      <c r="H21" s="66" t="s">
        <v>191</v>
      </c>
      <c r="I21" s="66" t="s">
        <v>87</v>
      </c>
      <c r="J21" s="67">
        <v>44197</v>
      </c>
      <c r="K21" s="67">
        <v>44560</v>
      </c>
      <c r="L21" s="68">
        <v>0.25</v>
      </c>
      <c r="M21" s="68">
        <v>0.25</v>
      </c>
      <c r="N21" s="68">
        <v>0.25</v>
      </c>
      <c r="O21" s="68">
        <v>0.25</v>
      </c>
      <c r="P21" s="183">
        <v>4450.0574999999999</v>
      </c>
      <c r="Q21" s="183">
        <v>4450.0574999999999</v>
      </c>
      <c r="R21" s="183">
        <v>4450.0574999999999</v>
      </c>
      <c r="S21" s="183">
        <v>4450.0574999999999</v>
      </c>
      <c r="T21" s="69"/>
      <c r="U21" s="70">
        <f>P21+Q21+R21+S21</f>
        <v>17800.23</v>
      </c>
      <c r="V21" s="29" t="s">
        <v>56</v>
      </c>
      <c r="W21" s="29" t="s">
        <v>23</v>
      </c>
      <c r="X21" s="71"/>
      <c r="Y21" s="51"/>
      <c r="Z21" s="51"/>
      <c r="AA21" s="51"/>
      <c r="AB21" s="51"/>
    </row>
    <row r="22" spans="1:28" s="53" customFormat="1" ht="40.5" customHeight="1" x14ac:dyDescent="0.2">
      <c r="A22" s="262"/>
      <c r="B22" s="258" t="s">
        <v>60</v>
      </c>
      <c r="C22" s="261" t="s">
        <v>136</v>
      </c>
      <c r="D22" s="261" t="s">
        <v>59</v>
      </c>
      <c r="E22" s="261" t="s">
        <v>79</v>
      </c>
      <c r="F22" s="72" t="s">
        <v>141</v>
      </c>
      <c r="G22" s="261"/>
      <c r="H22" s="261"/>
      <c r="I22" s="23" t="s">
        <v>88</v>
      </c>
      <c r="J22" s="309">
        <v>44197</v>
      </c>
      <c r="K22" s="309">
        <v>44561</v>
      </c>
      <c r="L22" s="277">
        <v>0.25</v>
      </c>
      <c r="M22" s="277">
        <v>0.25</v>
      </c>
      <c r="N22" s="277">
        <v>0.25</v>
      </c>
      <c r="O22" s="277">
        <v>0.25</v>
      </c>
      <c r="P22" s="73">
        <v>2703</v>
      </c>
      <c r="Q22" s="73">
        <v>2703</v>
      </c>
      <c r="R22" s="73">
        <v>2703</v>
      </c>
      <c r="S22" s="73">
        <v>2703</v>
      </c>
      <c r="T22" s="74"/>
      <c r="U22" s="75">
        <f>SUM(P22:S22)</f>
        <v>10812</v>
      </c>
      <c r="V22" s="305"/>
      <c r="W22" s="261"/>
      <c r="X22" s="51"/>
      <c r="Y22" s="51"/>
      <c r="Z22" s="51"/>
      <c r="AA22" s="51"/>
      <c r="AB22" s="51"/>
    </row>
    <row r="23" spans="1:28" s="53" customFormat="1" ht="31.5" customHeight="1" x14ac:dyDescent="0.2">
      <c r="A23" s="262"/>
      <c r="B23" s="259"/>
      <c r="C23" s="262"/>
      <c r="D23" s="262"/>
      <c r="E23" s="262"/>
      <c r="F23" s="76" t="s">
        <v>61</v>
      </c>
      <c r="G23" s="262"/>
      <c r="H23" s="262"/>
      <c r="I23" s="23" t="s">
        <v>89</v>
      </c>
      <c r="J23" s="329"/>
      <c r="K23" s="329"/>
      <c r="L23" s="278"/>
      <c r="M23" s="278"/>
      <c r="N23" s="278"/>
      <c r="O23" s="278"/>
      <c r="P23" s="73">
        <v>225.25</v>
      </c>
      <c r="Q23" s="73">
        <v>225.25</v>
      </c>
      <c r="R23" s="73">
        <v>225.25</v>
      </c>
      <c r="S23" s="73">
        <v>225.25</v>
      </c>
      <c r="T23" s="77"/>
      <c r="U23" s="75">
        <f t="shared" ref="U23:U26" si="1">SUM(P23:S23)</f>
        <v>901</v>
      </c>
      <c r="V23" s="306"/>
      <c r="W23" s="262"/>
      <c r="X23" s="51"/>
      <c r="Y23" s="51"/>
      <c r="Z23" s="51"/>
      <c r="AA23" s="51"/>
      <c r="AB23" s="51"/>
    </row>
    <row r="24" spans="1:28" s="53" customFormat="1" ht="25.5" customHeight="1" x14ac:dyDescent="0.2">
      <c r="A24" s="262"/>
      <c r="B24" s="259"/>
      <c r="C24" s="262"/>
      <c r="D24" s="262"/>
      <c r="E24" s="262"/>
      <c r="F24" s="76" t="s">
        <v>62</v>
      </c>
      <c r="G24" s="262"/>
      <c r="H24" s="262"/>
      <c r="I24" s="23" t="s">
        <v>90</v>
      </c>
      <c r="J24" s="329"/>
      <c r="K24" s="329"/>
      <c r="L24" s="278"/>
      <c r="M24" s="278"/>
      <c r="N24" s="278"/>
      <c r="O24" s="278"/>
      <c r="P24" s="73">
        <v>106.25</v>
      </c>
      <c r="Q24" s="73">
        <v>106.25</v>
      </c>
      <c r="R24" s="73">
        <v>106.25</v>
      </c>
      <c r="S24" s="73">
        <v>106.25</v>
      </c>
      <c r="T24" s="77"/>
      <c r="U24" s="75">
        <f t="shared" si="1"/>
        <v>425</v>
      </c>
      <c r="V24" s="306"/>
      <c r="W24" s="262"/>
      <c r="X24" s="51"/>
      <c r="Y24" s="52"/>
      <c r="Z24" s="52"/>
      <c r="AA24" s="51"/>
      <c r="AB24" s="51"/>
    </row>
    <row r="25" spans="1:28" s="53" customFormat="1" ht="31.5" customHeight="1" x14ac:dyDescent="0.2">
      <c r="A25" s="262"/>
      <c r="B25" s="259"/>
      <c r="C25" s="262"/>
      <c r="D25" s="262"/>
      <c r="E25" s="262"/>
      <c r="F25" s="76" t="s">
        <v>36</v>
      </c>
      <c r="G25" s="262"/>
      <c r="H25" s="262"/>
      <c r="I25" s="23" t="s">
        <v>91</v>
      </c>
      <c r="J25" s="329"/>
      <c r="K25" s="329"/>
      <c r="L25" s="278"/>
      <c r="M25" s="278"/>
      <c r="N25" s="278"/>
      <c r="O25" s="278"/>
      <c r="P25" s="73">
        <v>225.25</v>
      </c>
      <c r="Q25" s="73">
        <v>225.25</v>
      </c>
      <c r="R25" s="73">
        <v>225.25</v>
      </c>
      <c r="S25" s="73">
        <v>225.25</v>
      </c>
      <c r="T25" s="77"/>
      <c r="U25" s="75">
        <f t="shared" si="1"/>
        <v>901</v>
      </c>
      <c r="V25" s="306"/>
      <c r="W25" s="262"/>
      <c r="X25" s="51"/>
      <c r="Y25" s="52"/>
      <c r="Z25" s="51"/>
      <c r="AA25" s="52"/>
      <c r="AB25" s="51"/>
    </row>
    <row r="26" spans="1:28" s="53" customFormat="1" ht="33" customHeight="1" x14ac:dyDescent="0.2">
      <c r="A26" s="262"/>
      <c r="B26" s="259"/>
      <c r="C26" s="262"/>
      <c r="D26" s="262"/>
      <c r="E26" s="262"/>
      <c r="F26" s="76" t="s">
        <v>63</v>
      </c>
      <c r="G26" s="262"/>
      <c r="H26" s="262"/>
      <c r="I26" s="23" t="s">
        <v>92</v>
      </c>
      <c r="J26" s="329"/>
      <c r="K26" s="329"/>
      <c r="L26" s="278"/>
      <c r="M26" s="278"/>
      <c r="N26" s="278"/>
      <c r="O26" s="278"/>
      <c r="P26" s="73">
        <v>314.89999999999998</v>
      </c>
      <c r="Q26" s="73">
        <v>314.89999999999998</v>
      </c>
      <c r="R26" s="73">
        <v>314.89999999999998</v>
      </c>
      <c r="S26" s="73">
        <v>314.89999999999998</v>
      </c>
      <c r="T26" s="77"/>
      <c r="U26" s="75">
        <f t="shared" si="1"/>
        <v>1259.5999999999999</v>
      </c>
      <c r="V26" s="306"/>
      <c r="W26" s="262"/>
      <c r="X26" s="51"/>
      <c r="Y26" s="78">
        <f>U22+U27+U51+U57+U62+U67+U72</f>
        <v>52212</v>
      </c>
      <c r="Z26" s="51"/>
      <c r="AA26" s="51"/>
      <c r="AB26" s="51"/>
    </row>
    <row r="27" spans="1:28" s="53" customFormat="1" ht="36.75" customHeight="1" x14ac:dyDescent="0.2">
      <c r="A27" s="262"/>
      <c r="B27" s="259"/>
      <c r="C27" s="79"/>
      <c r="D27" s="79"/>
      <c r="E27" s="262"/>
      <c r="F27" s="72" t="s">
        <v>142</v>
      </c>
      <c r="G27" s="262"/>
      <c r="H27" s="262"/>
      <c r="I27" s="23" t="s">
        <v>88</v>
      </c>
      <c r="J27" s="309">
        <v>44197</v>
      </c>
      <c r="K27" s="309">
        <v>44561</v>
      </c>
      <c r="L27" s="277">
        <v>0.25</v>
      </c>
      <c r="M27" s="277">
        <v>0.25</v>
      </c>
      <c r="N27" s="277">
        <v>0.25</v>
      </c>
      <c r="O27" s="277">
        <v>0.25</v>
      </c>
      <c r="P27" s="80">
        <v>1500</v>
      </c>
      <c r="Q27" s="80">
        <v>1500</v>
      </c>
      <c r="R27" s="80">
        <v>1500</v>
      </c>
      <c r="S27" s="80">
        <v>1500</v>
      </c>
      <c r="T27" s="75"/>
      <c r="U27" s="17">
        <f>SUM(P27:S27)</f>
        <v>6000</v>
      </c>
      <c r="V27" s="261" t="s">
        <v>53</v>
      </c>
      <c r="W27" s="261" t="s">
        <v>40</v>
      </c>
      <c r="X27" s="51"/>
      <c r="Y27" s="78">
        <f>U24+U29+U53+U59+U64+U69+U74</f>
        <v>2975</v>
      </c>
      <c r="Z27" s="51"/>
      <c r="AA27" s="51"/>
      <c r="AB27" s="51"/>
    </row>
    <row r="28" spans="1:28" s="53" customFormat="1" ht="28.5" customHeight="1" x14ac:dyDescent="0.2">
      <c r="A28" s="262"/>
      <c r="B28" s="259"/>
      <c r="C28" s="79"/>
      <c r="D28" s="79"/>
      <c r="E28" s="262"/>
      <c r="F28" s="76" t="s">
        <v>61</v>
      </c>
      <c r="G28" s="262"/>
      <c r="H28" s="262"/>
      <c r="I28" s="23" t="s">
        <v>89</v>
      </c>
      <c r="J28" s="329"/>
      <c r="K28" s="329"/>
      <c r="L28" s="278"/>
      <c r="M28" s="278"/>
      <c r="N28" s="278"/>
      <c r="O28" s="278"/>
      <c r="P28" s="80">
        <v>125</v>
      </c>
      <c r="Q28" s="80">
        <v>125</v>
      </c>
      <c r="R28" s="80">
        <v>125</v>
      </c>
      <c r="S28" s="80">
        <v>125</v>
      </c>
      <c r="T28" s="81"/>
      <c r="U28" s="17">
        <f>SUM(P28:S28)</f>
        <v>500</v>
      </c>
      <c r="V28" s="262"/>
      <c r="W28" s="262"/>
      <c r="X28" s="51"/>
      <c r="Y28" s="52">
        <f>U26+U31+U55+U61+U66+U71+U76</f>
        <v>6082.7</v>
      </c>
      <c r="Z28" s="51"/>
      <c r="AA28" s="51"/>
      <c r="AB28" s="51"/>
    </row>
    <row r="29" spans="1:28" s="53" customFormat="1" ht="28.5" customHeight="1" x14ac:dyDescent="0.2">
      <c r="A29" s="262"/>
      <c r="B29" s="259"/>
      <c r="C29" s="79"/>
      <c r="D29" s="79"/>
      <c r="E29" s="262"/>
      <c r="F29" s="76" t="s">
        <v>62</v>
      </c>
      <c r="G29" s="262"/>
      <c r="H29" s="262"/>
      <c r="I29" s="23" t="s">
        <v>90</v>
      </c>
      <c r="J29" s="329"/>
      <c r="K29" s="329"/>
      <c r="L29" s="278"/>
      <c r="M29" s="278"/>
      <c r="N29" s="278"/>
      <c r="O29" s="278"/>
      <c r="P29" s="80">
        <v>106.25</v>
      </c>
      <c r="Q29" s="80">
        <v>106.25</v>
      </c>
      <c r="R29" s="80">
        <v>106.25</v>
      </c>
      <c r="S29" s="80">
        <v>106.25</v>
      </c>
      <c r="T29" s="81"/>
      <c r="U29" s="17">
        <f>SUM(P29:S29)</f>
        <v>425</v>
      </c>
      <c r="V29" s="262"/>
      <c r="W29" s="262"/>
      <c r="X29" s="51"/>
      <c r="Y29" s="52">
        <f>U25+U30+U54+U60+U65+U70+U75</f>
        <v>4349.62</v>
      </c>
      <c r="Z29" s="51"/>
      <c r="AA29" s="51"/>
      <c r="AB29" s="51"/>
    </row>
    <row r="30" spans="1:28" s="53" customFormat="1" ht="32.25" customHeight="1" x14ac:dyDescent="0.2">
      <c r="A30" s="262"/>
      <c r="B30" s="259"/>
      <c r="C30" s="79"/>
      <c r="D30" s="79"/>
      <c r="E30" s="262"/>
      <c r="F30" s="76" t="s">
        <v>36</v>
      </c>
      <c r="G30" s="262"/>
      <c r="H30" s="262"/>
      <c r="I30" s="23" t="s">
        <v>91</v>
      </c>
      <c r="J30" s="329"/>
      <c r="K30" s="329"/>
      <c r="L30" s="278"/>
      <c r="M30" s="278"/>
      <c r="N30" s="278"/>
      <c r="O30" s="278"/>
      <c r="P30" s="80">
        <v>124.95</v>
      </c>
      <c r="Q30" s="80">
        <v>124.95</v>
      </c>
      <c r="R30" s="80">
        <v>124.95</v>
      </c>
      <c r="S30" s="80">
        <v>124.95</v>
      </c>
      <c r="T30" s="81"/>
      <c r="U30" s="17">
        <f>SUM(P30:S30)</f>
        <v>499.8</v>
      </c>
      <c r="V30" s="262"/>
      <c r="W30" s="262"/>
      <c r="X30" s="51"/>
      <c r="Y30" s="52"/>
      <c r="Z30" s="52">
        <f>U27+U51+U57+U62+U67+U72</f>
        <v>41400</v>
      </c>
      <c r="AA30" s="51"/>
      <c r="AB30" s="51"/>
    </row>
    <row r="31" spans="1:28" s="53" customFormat="1" ht="28.5" customHeight="1" x14ac:dyDescent="0.2">
      <c r="A31" s="262"/>
      <c r="B31" s="259"/>
      <c r="C31" s="79"/>
      <c r="D31" s="79"/>
      <c r="E31" s="262"/>
      <c r="F31" s="76" t="s">
        <v>63</v>
      </c>
      <c r="G31" s="262"/>
      <c r="H31" s="262"/>
      <c r="I31" s="23" t="s">
        <v>92</v>
      </c>
      <c r="J31" s="329"/>
      <c r="K31" s="329"/>
      <c r="L31" s="278"/>
      <c r="M31" s="278"/>
      <c r="N31" s="278"/>
      <c r="O31" s="278"/>
      <c r="P31" s="80">
        <v>174.75</v>
      </c>
      <c r="Q31" s="80">
        <v>174.75</v>
      </c>
      <c r="R31" s="80">
        <v>174.75</v>
      </c>
      <c r="S31" s="80">
        <v>174.75</v>
      </c>
      <c r="T31" s="81"/>
      <c r="U31" s="17">
        <f>SUM(P31:S31)</f>
        <v>699</v>
      </c>
      <c r="V31" s="262"/>
      <c r="W31" s="262"/>
      <c r="X31" s="51"/>
      <c r="Y31" s="52"/>
      <c r="Z31" s="51"/>
      <c r="AA31" s="51"/>
      <c r="AB31" s="51"/>
    </row>
    <row r="32" spans="1:28" s="53" customFormat="1" ht="39.950000000000003" customHeight="1" x14ac:dyDescent="0.2">
      <c r="A32" s="262"/>
      <c r="B32" s="259"/>
      <c r="C32" s="79"/>
      <c r="D32" s="79"/>
      <c r="E32" s="262"/>
      <c r="F32" s="76" t="s">
        <v>112</v>
      </c>
      <c r="G32" s="262"/>
      <c r="H32" s="262"/>
      <c r="I32" s="23" t="s">
        <v>113</v>
      </c>
      <c r="J32" s="14">
        <v>44197</v>
      </c>
      <c r="K32" s="82">
        <v>44561</v>
      </c>
      <c r="L32" s="15">
        <v>0.25</v>
      </c>
      <c r="M32" s="15">
        <v>0.25</v>
      </c>
      <c r="N32" s="15">
        <v>0.25</v>
      </c>
      <c r="O32" s="15">
        <v>0.25</v>
      </c>
      <c r="P32" s="17">
        <v>625</v>
      </c>
      <c r="Q32" s="17">
        <v>625</v>
      </c>
      <c r="R32" s="17">
        <v>625</v>
      </c>
      <c r="S32" s="17">
        <v>625</v>
      </c>
      <c r="T32" s="17"/>
      <c r="U32" s="17">
        <f t="shared" ref="U32:U34" si="2">SUM(P32+Q32+R32+S32)</f>
        <v>2500</v>
      </c>
      <c r="V32" s="262"/>
      <c r="W32" s="262"/>
      <c r="X32" s="51"/>
      <c r="Y32" s="52"/>
      <c r="Z32" s="51"/>
      <c r="AA32" s="51"/>
      <c r="AB32" s="51"/>
    </row>
    <row r="33" spans="1:28" s="53" customFormat="1" ht="30" customHeight="1" x14ac:dyDescent="0.2">
      <c r="A33" s="262"/>
      <c r="B33" s="259"/>
      <c r="C33" s="79"/>
      <c r="D33" s="79"/>
      <c r="E33" s="262"/>
      <c r="F33" s="76" t="s">
        <v>114</v>
      </c>
      <c r="G33" s="262"/>
      <c r="H33" s="262"/>
      <c r="I33" s="23" t="s">
        <v>115</v>
      </c>
      <c r="J33" s="14">
        <v>44197</v>
      </c>
      <c r="K33" s="82">
        <v>44561</v>
      </c>
      <c r="L33" s="15">
        <v>0.25</v>
      </c>
      <c r="M33" s="15">
        <v>0.25</v>
      </c>
      <c r="N33" s="15">
        <v>0.25</v>
      </c>
      <c r="O33" s="15">
        <v>0.25</v>
      </c>
      <c r="P33" s="75">
        <v>125</v>
      </c>
      <c r="Q33" s="75">
        <v>125</v>
      </c>
      <c r="R33" s="75">
        <v>125</v>
      </c>
      <c r="S33" s="75">
        <v>125</v>
      </c>
      <c r="T33" s="75"/>
      <c r="U33" s="17">
        <f t="shared" si="2"/>
        <v>500</v>
      </c>
      <c r="V33" s="262"/>
      <c r="W33" s="262"/>
      <c r="X33" s="51"/>
      <c r="Y33" s="52"/>
      <c r="Z33" s="51"/>
      <c r="AA33" s="51"/>
      <c r="AB33" s="51"/>
    </row>
    <row r="34" spans="1:28" s="53" customFormat="1" ht="28.5" customHeight="1" x14ac:dyDescent="0.2">
      <c r="A34" s="262"/>
      <c r="B34" s="259"/>
      <c r="C34" s="79"/>
      <c r="D34" s="79"/>
      <c r="E34" s="262"/>
      <c r="F34" s="76" t="s">
        <v>64</v>
      </c>
      <c r="G34" s="262"/>
      <c r="H34" s="262"/>
      <c r="I34" s="35" t="s">
        <v>93</v>
      </c>
      <c r="J34" s="14">
        <v>44197</v>
      </c>
      <c r="K34" s="82">
        <v>44561</v>
      </c>
      <c r="L34" s="83">
        <v>0.5</v>
      </c>
      <c r="M34" s="83">
        <v>0.5</v>
      </c>
      <c r="N34" s="83">
        <v>0</v>
      </c>
      <c r="O34" s="83">
        <v>0</v>
      </c>
      <c r="P34" s="84">
        <v>1000</v>
      </c>
      <c r="Q34" s="84">
        <v>1000</v>
      </c>
      <c r="R34" s="84">
        <v>0</v>
      </c>
      <c r="S34" s="84">
        <v>0</v>
      </c>
      <c r="T34" s="84"/>
      <c r="U34" s="17">
        <f t="shared" si="2"/>
        <v>2000</v>
      </c>
      <c r="V34" s="262"/>
      <c r="W34" s="262"/>
      <c r="X34" s="51"/>
      <c r="Y34" s="51"/>
      <c r="Z34" s="51"/>
      <c r="AA34" s="51"/>
      <c r="AB34" s="51"/>
    </row>
    <row r="35" spans="1:28" s="53" customFormat="1" ht="28.5" customHeight="1" x14ac:dyDescent="0.2">
      <c r="A35" s="262"/>
      <c r="B35" s="259"/>
      <c r="C35" s="79"/>
      <c r="D35" s="79"/>
      <c r="E35" s="262"/>
      <c r="F35" s="85" t="s">
        <v>116</v>
      </c>
      <c r="G35" s="262"/>
      <c r="H35" s="262"/>
      <c r="I35" s="29" t="s">
        <v>94</v>
      </c>
      <c r="J35" s="82">
        <v>44197</v>
      </c>
      <c r="K35" s="82">
        <v>44561</v>
      </c>
      <c r="L35" s="83">
        <v>0.5</v>
      </c>
      <c r="M35" s="83">
        <v>0.5</v>
      </c>
      <c r="N35" s="83">
        <v>0</v>
      </c>
      <c r="O35" s="83">
        <v>0</v>
      </c>
      <c r="P35" s="84">
        <v>2000</v>
      </c>
      <c r="Q35" s="84">
        <v>1500</v>
      </c>
      <c r="R35" s="84">
        <v>0</v>
      </c>
      <c r="S35" s="84">
        <v>0</v>
      </c>
      <c r="T35" s="84"/>
      <c r="U35" s="17">
        <v>2000</v>
      </c>
      <c r="V35" s="262"/>
      <c r="W35" s="262"/>
      <c r="X35" s="51"/>
      <c r="Y35" s="51"/>
      <c r="Z35" s="51"/>
      <c r="AA35" s="51"/>
      <c r="AB35" s="51"/>
    </row>
    <row r="36" spans="1:28" s="53" customFormat="1" ht="39.950000000000003" customHeight="1" x14ac:dyDescent="0.2">
      <c r="A36" s="262"/>
      <c r="B36" s="259"/>
      <c r="C36" s="79"/>
      <c r="D36" s="79"/>
      <c r="E36" s="262"/>
      <c r="F36" s="85" t="s">
        <v>158</v>
      </c>
      <c r="G36" s="262"/>
      <c r="H36" s="262"/>
      <c r="I36" s="29" t="s">
        <v>110</v>
      </c>
      <c r="J36" s="82">
        <v>44197</v>
      </c>
      <c r="K36" s="82">
        <v>44561</v>
      </c>
      <c r="L36" s="83">
        <v>0.25</v>
      </c>
      <c r="M36" s="83">
        <v>0.25</v>
      </c>
      <c r="N36" s="83">
        <v>0.25</v>
      </c>
      <c r="O36" s="83">
        <v>0.25</v>
      </c>
      <c r="P36" s="75">
        <v>625</v>
      </c>
      <c r="Q36" s="75">
        <v>625</v>
      </c>
      <c r="R36" s="75">
        <v>625</v>
      </c>
      <c r="S36" s="75">
        <v>625</v>
      </c>
      <c r="T36" s="75"/>
      <c r="U36" s="17">
        <v>1000</v>
      </c>
      <c r="V36" s="262"/>
      <c r="W36" s="262"/>
      <c r="X36" s="51"/>
      <c r="Y36" s="51"/>
      <c r="Z36" s="51"/>
      <c r="AA36" s="51"/>
      <c r="AB36" s="51"/>
    </row>
    <row r="37" spans="1:28" ht="36" customHeight="1" x14ac:dyDescent="0.2">
      <c r="A37" s="262"/>
      <c r="B37" s="259"/>
      <c r="C37" s="185"/>
      <c r="D37" s="185"/>
      <c r="E37" s="262"/>
      <c r="F37" s="186" t="s">
        <v>152</v>
      </c>
      <c r="G37" s="262"/>
      <c r="H37" s="262"/>
      <c r="I37" s="187" t="s">
        <v>110</v>
      </c>
      <c r="J37" s="188">
        <v>44197</v>
      </c>
      <c r="K37" s="188">
        <v>44561</v>
      </c>
      <c r="L37" s="189">
        <v>0</v>
      </c>
      <c r="M37" s="189">
        <v>0.5</v>
      </c>
      <c r="N37" s="189">
        <v>0.5</v>
      </c>
      <c r="O37" s="189">
        <v>0</v>
      </c>
      <c r="P37" s="187">
        <v>2000</v>
      </c>
      <c r="Q37" s="190">
        <v>0</v>
      </c>
      <c r="R37" s="190">
        <v>0</v>
      </c>
      <c r="S37" s="190">
        <v>0</v>
      </c>
      <c r="T37" s="187"/>
      <c r="U37" s="191">
        <v>2000</v>
      </c>
      <c r="V37" s="262"/>
      <c r="W37" s="262"/>
      <c r="X37" s="39"/>
      <c r="Y37" s="39"/>
      <c r="Z37" s="39"/>
      <c r="AA37" s="39"/>
      <c r="AB37" s="39"/>
    </row>
    <row r="38" spans="1:28" s="53" customFormat="1" ht="39.950000000000003" customHeight="1" x14ac:dyDescent="0.2">
      <c r="A38" s="262"/>
      <c r="B38" s="259"/>
      <c r="C38" s="30"/>
      <c r="D38" s="30"/>
      <c r="E38" s="262"/>
      <c r="F38" s="36" t="s">
        <v>148</v>
      </c>
      <c r="G38" s="263"/>
      <c r="H38" s="263"/>
      <c r="I38" s="86" t="s">
        <v>117</v>
      </c>
      <c r="J38" s="87">
        <v>44197</v>
      </c>
      <c r="K38" s="87">
        <v>44561</v>
      </c>
      <c r="L38" s="88">
        <v>0.5</v>
      </c>
      <c r="M38" s="88">
        <v>0.5</v>
      </c>
      <c r="N38" s="88">
        <v>0.75</v>
      </c>
      <c r="O38" s="88">
        <v>2.5</v>
      </c>
      <c r="P38" s="89">
        <v>0</v>
      </c>
      <c r="Q38" s="89">
        <v>1500</v>
      </c>
      <c r="R38" s="89">
        <v>1500</v>
      </c>
      <c r="S38" s="89">
        <v>0</v>
      </c>
      <c r="T38" s="86"/>
      <c r="U38" s="17">
        <f>SUM(P38:S38)</f>
        <v>3000</v>
      </c>
      <c r="V38" s="262"/>
      <c r="W38" s="263"/>
      <c r="X38" s="51"/>
      <c r="Y38" s="51"/>
      <c r="Z38" s="51"/>
      <c r="AA38" s="51"/>
      <c r="AB38" s="51"/>
    </row>
    <row r="39" spans="1:28" s="53" customFormat="1" ht="39.950000000000003" customHeight="1" x14ac:dyDescent="0.2">
      <c r="A39" s="262"/>
      <c r="B39" s="259"/>
      <c r="C39" s="30"/>
      <c r="D39" s="30"/>
      <c r="E39" s="262"/>
      <c r="F39" s="36" t="s">
        <v>168</v>
      </c>
      <c r="G39" s="30"/>
      <c r="H39" s="30"/>
      <c r="I39" s="86" t="s">
        <v>97</v>
      </c>
      <c r="J39" s="82">
        <v>44197</v>
      </c>
      <c r="K39" s="82">
        <v>44561</v>
      </c>
      <c r="L39" s="88">
        <v>0.25</v>
      </c>
      <c r="M39" s="88">
        <v>0.25</v>
      </c>
      <c r="N39" s="88">
        <v>0.25</v>
      </c>
      <c r="O39" s="88">
        <v>0.25</v>
      </c>
      <c r="P39" s="89">
        <v>75</v>
      </c>
      <c r="Q39" s="89">
        <v>75</v>
      </c>
      <c r="R39" s="89">
        <v>75</v>
      </c>
      <c r="S39" s="89">
        <v>75</v>
      </c>
      <c r="T39" s="86"/>
      <c r="U39" s="17">
        <f>SUM(P39:S39)</f>
        <v>300</v>
      </c>
      <c r="V39" s="262"/>
      <c r="W39" s="261" t="s">
        <v>173</v>
      </c>
      <c r="X39" s="51"/>
      <c r="Y39" s="51"/>
      <c r="Z39" s="51"/>
      <c r="AA39" s="51"/>
      <c r="AB39" s="51"/>
    </row>
    <row r="40" spans="1:28" s="53" customFormat="1" ht="39.950000000000003" customHeight="1" x14ac:dyDescent="0.2">
      <c r="A40" s="262"/>
      <c r="B40" s="259"/>
      <c r="C40" s="30"/>
      <c r="D40" s="30"/>
      <c r="E40" s="262"/>
      <c r="F40" s="36" t="s">
        <v>155</v>
      </c>
      <c r="G40" s="30"/>
      <c r="H40" s="30"/>
      <c r="I40" s="86" t="s">
        <v>156</v>
      </c>
      <c r="J40" s="188">
        <v>44197</v>
      </c>
      <c r="K40" s="188">
        <v>44561</v>
      </c>
      <c r="L40" s="88">
        <v>0.25</v>
      </c>
      <c r="M40" s="88">
        <v>0.25</v>
      </c>
      <c r="N40" s="88">
        <v>0.25</v>
      </c>
      <c r="O40" s="88">
        <v>0.25</v>
      </c>
      <c r="P40" s="89">
        <v>375</v>
      </c>
      <c r="Q40" s="89">
        <v>375</v>
      </c>
      <c r="R40" s="89">
        <v>375</v>
      </c>
      <c r="S40" s="89">
        <v>375</v>
      </c>
      <c r="T40" s="86"/>
      <c r="U40" s="17">
        <f>SUM(P40:S40)</f>
        <v>1500</v>
      </c>
      <c r="V40" s="262"/>
      <c r="W40" s="262"/>
      <c r="X40" s="51"/>
      <c r="Y40" s="51"/>
      <c r="Z40" s="51"/>
      <c r="AA40" s="51"/>
      <c r="AB40" s="51"/>
    </row>
    <row r="41" spans="1:28" s="53" customFormat="1" ht="52.5" customHeight="1" x14ac:dyDescent="0.2">
      <c r="A41" s="262"/>
      <c r="B41" s="259"/>
      <c r="C41" s="30"/>
      <c r="D41" s="30"/>
      <c r="E41" s="262"/>
      <c r="F41" s="36" t="s">
        <v>169</v>
      </c>
      <c r="G41" s="30"/>
      <c r="H41" s="30"/>
      <c r="I41" s="86" t="s">
        <v>157</v>
      </c>
      <c r="J41" s="87">
        <v>44197</v>
      </c>
      <c r="K41" s="87">
        <v>44561</v>
      </c>
      <c r="L41" s="88">
        <v>0.25</v>
      </c>
      <c r="M41" s="88">
        <v>0.25</v>
      </c>
      <c r="N41" s="88">
        <v>0.25</v>
      </c>
      <c r="O41" s="88">
        <v>0.25</v>
      </c>
      <c r="P41" s="89">
        <v>125</v>
      </c>
      <c r="Q41" s="89">
        <v>125</v>
      </c>
      <c r="R41" s="89">
        <v>125</v>
      </c>
      <c r="S41" s="89">
        <v>125</v>
      </c>
      <c r="T41" s="86"/>
      <c r="U41" s="17">
        <v>500</v>
      </c>
      <c r="V41" s="262"/>
      <c r="W41" s="262"/>
      <c r="X41" s="51"/>
      <c r="Y41" s="51"/>
      <c r="Z41" s="51"/>
      <c r="AA41" s="51"/>
      <c r="AB41" s="51"/>
    </row>
    <row r="42" spans="1:28" s="53" customFormat="1" ht="40.5" customHeight="1" x14ac:dyDescent="0.2">
      <c r="A42" s="263"/>
      <c r="B42" s="260"/>
      <c r="C42" s="30"/>
      <c r="D42" s="30"/>
      <c r="E42" s="263"/>
      <c r="F42" s="36" t="s">
        <v>188</v>
      </c>
      <c r="G42" s="30"/>
      <c r="H42" s="30"/>
      <c r="I42" s="86" t="s">
        <v>167</v>
      </c>
      <c r="J42" s="87">
        <v>44197</v>
      </c>
      <c r="K42" s="87">
        <v>44561</v>
      </c>
      <c r="L42" s="88">
        <v>1</v>
      </c>
      <c r="M42" s="88">
        <v>0</v>
      </c>
      <c r="N42" s="88">
        <v>0</v>
      </c>
      <c r="O42" s="88">
        <v>0</v>
      </c>
      <c r="P42" s="89">
        <v>2213.2800000000002</v>
      </c>
      <c r="Q42" s="89">
        <v>0</v>
      </c>
      <c r="R42" s="89">
        <v>0</v>
      </c>
      <c r="S42" s="89">
        <v>0</v>
      </c>
      <c r="T42" s="86"/>
      <c r="U42" s="17">
        <f>P42+Q42+R42+S42</f>
        <v>2213.2800000000002</v>
      </c>
      <c r="V42" s="263"/>
      <c r="W42" s="263"/>
      <c r="X42" s="51"/>
      <c r="Y42" s="51"/>
      <c r="Z42" s="51"/>
      <c r="AA42" s="51"/>
      <c r="AB42" s="51"/>
    </row>
    <row r="43" spans="1:28" s="53" customFormat="1" ht="45" customHeight="1" x14ac:dyDescent="0.2">
      <c r="A43" s="335" t="s">
        <v>104</v>
      </c>
      <c r="B43" s="330" t="s">
        <v>38</v>
      </c>
      <c r="C43" s="340" t="s">
        <v>39</v>
      </c>
      <c r="D43" s="272" t="s">
        <v>153</v>
      </c>
      <c r="E43" s="272" t="s">
        <v>183</v>
      </c>
      <c r="F43" s="341" t="s">
        <v>154</v>
      </c>
      <c r="G43" s="272" t="s">
        <v>49</v>
      </c>
      <c r="H43" s="272" t="s">
        <v>192</v>
      </c>
      <c r="I43" s="265" t="s">
        <v>180</v>
      </c>
      <c r="J43" s="14">
        <v>44228</v>
      </c>
      <c r="K43" s="82">
        <v>44561</v>
      </c>
      <c r="L43" s="267">
        <v>1</v>
      </c>
      <c r="M43" s="267">
        <v>0</v>
      </c>
      <c r="N43" s="267">
        <v>0</v>
      </c>
      <c r="O43" s="267">
        <v>0</v>
      </c>
      <c r="P43" s="269">
        <v>7000</v>
      </c>
      <c r="Q43" s="269">
        <v>0</v>
      </c>
      <c r="R43" s="269">
        <v>0</v>
      </c>
      <c r="S43" s="269">
        <v>0</v>
      </c>
      <c r="T43" s="282"/>
      <c r="U43" s="280">
        <v>7000</v>
      </c>
      <c r="V43" s="272" t="s">
        <v>53</v>
      </c>
      <c r="W43" s="272" t="s">
        <v>40</v>
      </c>
      <c r="X43" s="51"/>
      <c r="Y43" s="90" t="s">
        <v>111</v>
      </c>
      <c r="Z43" s="51"/>
      <c r="AA43" s="51"/>
      <c r="AB43" s="51"/>
    </row>
    <row r="44" spans="1:28" s="53" customFormat="1" ht="87.75" customHeight="1" x14ac:dyDescent="0.2">
      <c r="A44" s="336"/>
      <c r="B44" s="330"/>
      <c r="C44" s="340"/>
      <c r="D44" s="273"/>
      <c r="E44" s="284"/>
      <c r="F44" s="342"/>
      <c r="G44" s="273"/>
      <c r="H44" s="273"/>
      <c r="I44" s="266"/>
      <c r="J44" s="192">
        <v>44228</v>
      </c>
      <c r="K44" s="193">
        <v>44561</v>
      </c>
      <c r="L44" s="268"/>
      <c r="M44" s="268"/>
      <c r="N44" s="268"/>
      <c r="O44" s="268"/>
      <c r="P44" s="270"/>
      <c r="Q44" s="270"/>
      <c r="R44" s="270"/>
      <c r="S44" s="270"/>
      <c r="T44" s="283"/>
      <c r="U44" s="281"/>
      <c r="V44" s="273"/>
      <c r="W44" s="273"/>
      <c r="X44" s="51"/>
      <c r="Y44" s="51"/>
      <c r="Z44" s="51"/>
      <c r="AA44" s="51"/>
      <c r="AB44" s="51"/>
    </row>
    <row r="45" spans="1:28" s="53" customFormat="1" ht="48" customHeight="1" x14ac:dyDescent="0.2">
      <c r="A45" s="331" t="s">
        <v>105</v>
      </c>
      <c r="B45" s="333" t="s">
        <v>102</v>
      </c>
      <c r="C45" s="272" t="s">
        <v>106</v>
      </c>
      <c r="D45" s="272" t="s">
        <v>80</v>
      </c>
      <c r="E45" s="272" t="s">
        <v>41</v>
      </c>
      <c r="F45" s="24" t="s">
        <v>159</v>
      </c>
      <c r="G45" s="272" t="s">
        <v>42</v>
      </c>
      <c r="H45" s="272" t="s">
        <v>193</v>
      </c>
      <c r="I45" s="37" t="s">
        <v>160</v>
      </c>
      <c r="J45" s="87">
        <v>44197</v>
      </c>
      <c r="K45" s="87">
        <v>44561</v>
      </c>
      <c r="L45" s="88">
        <v>0.25</v>
      </c>
      <c r="M45" s="88">
        <v>0.25</v>
      </c>
      <c r="N45" s="88">
        <v>0.25</v>
      </c>
      <c r="O45" s="88">
        <v>0.25</v>
      </c>
      <c r="P45" s="89">
        <v>500</v>
      </c>
      <c r="Q45" s="89">
        <v>500</v>
      </c>
      <c r="R45" s="89">
        <v>500</v>
      </c>
      <c r="S45" s="89">
        <v>500</v>
      </c>
      <c r="T45" s="89"/>
      <c r="U45" s="91">
        <f>SUM(P45+Q45+R45+S45)</f>
        <v>2000</v>
      </c>
      <c r="V45" s="272" t="s">
        <v>53</v>
      </c>
      <c r="W45" s="272" t="s">
        <v>40</v>
      </c>
      <c r="X45" s="51"/>
      <c r="Y45" s="51"/>
      <c r="Z45" s="51"/>
      <c r="AA45" s="51"/>
      <c r="AB45" s="51"/>
    </row>
    <row r="46" spans="1:28" s="53" customFormat="1" ht="43.5" customHeight="1" x14ac:dyDescent="0.2">
      <c r="A46" s="332"/>
      <c r="B46" s="334"/>
      <c r="C46" s="273"/>
      <c r="D46" s="273"/>
      <c r="E46" s="273"/>
      <c r="F46" s="24" t="s">
        <v>161</v>
      </c>
      <c r="G46" s="273"/>
      <c r="H46" s="273"/>
      <c r="I46" s="37" t="s">
        <v>162</v>
      </c>
      <c r="J46" s="87">
        <v>44197</v>
      </c>
      <c r="K46" s="87">
        <v>44561</v>
      </c>
      <c r="L46" s="88">
        <v>0</v>
      </c>
      <c r="M46" s="88">
        <v>1</v>
      </c>
      <c r="N46" s="88">
        <v>0</v>
      </c>
      <c r="O46" s="88">
        <v>0</v>
      </c>
      <c r="P46" s="92">
        <v>500</v>
      </c>
      <c r="Q46" s="89">
        <v>500</v>
      </c>
      <c r="R46" s="89">
        <v>500</v>
      </c>
      <c r="S46" s="89">
        <v>500</v>
      </c>
      <c r="T46" s="89"/>
      <c r="U46" s="91">
        <f>SUM(P46+Q46+R46+S46)</f>
        <v>2000</v>
      </c>
      <c r="V46" s="273"/>
      <c r="W46" s="273"/>
      <c r="X46" s="51"/>
      <c r="Y46" s="51"/>
      <c r="Z46" s="51"/>
      <c r="AA46" s="51"/>
      <c r="AB46" s="51"/>
    </row>
    <row r="47" spans="1:28" s="53" customFormat="1" ht="76.5" customHeight="1" x14ac:dyDescent="0.2">
      <c r="A47" s="337"/>
      <c r="B47" s="339"/>
      <c r="C47" s="284"/>
      <c r="D47" s="262"/>
      <c r="E47" s="272" t="s">
        <v>184</v>
      </c>
      <c r="F47" s="24" t="s">
        <v>128</v>
      </c>
      <c r="G47" s="272" t="s">
        <v>42</v>
      </c>
      <c r="H47" s="272" t="s">
        <v>194</v>
      </c>
      <c r="I47" s="37" t="s">
        <v>99</v>
      </c>
      <c r="J47" s="309">
        <v>44228</v>
      </c>
      <c r="K47" s="309">
        <v>44530</v>
      </c>
      <c r="L47" s="94">
        <v>0.5</v>
      </c>
      <c r="M47" s="95">
        <v>0</v>
      </c>
      <c r="N47" s="95">
        <f t="shared" ref="N47" si="3">100*R47/12000</f>
        <v>0</v>
      </c>
      <c r="O47" s="94">
        <v>0.5</v>
      </c>
      <c r="P47" s="96">
        <v>1000</v>
      </c>
      <c r="Q47" s="96">
        <v>0</v>
      </c>
      <c r="R47" s="96">
        <v>0</v>
      </c>
      <c r="S47" s="96">
        <v>1000</v>
      </c>
      <c r="T47" s="96"/>
      <c r="U47" s="91">
        <v>2000</v>
      </c>
      <c r="V47" s="272" t="s">
        <v>53</v>
      </c>
      <c r="W47" s="272" t="s">
        <v>40</v>
      </c>
      <c r="X47" s="51"/>
      <c r="Y47" s="51"/>
      <c r="Z47" s="51"/>
      <c r="AA47" s="51"/>
      <c r="AB47" s="51"/>
    </row>
    <row r="48" spans="1:28" s="53" customFormat="1" ht="42.75" customHeight="1" x14ac:dyDescent="0.2">
      <c r="A48" s="337"/>
      <c r="B48" s="339"/>
      <c r="C48" s="284"/>
      <c r="D48" s="263"/>
      <c r="E48" s="273"/>
      <c r="F48" s="24" t="s">
        <v>163</v>
      </c>
      <c r="G48" s="273"/>
      <c r="H48" s="273"/>
      <c r="I48" s="37" t="s">
        <v>127</v>
      </c>
      <c r="J48" s="310"/>
      <c r="K48" s="310"/>
      <c r="L48" s="94">
        <v>0.5</v>
      </c>
      <c r="M48" s="95">
        <v>0</v>
      </c>
      <c r="N48" s="95">
        <v>0</v>
      </c>
      <c r="O48" s="94">
        <v>0.5</v>
      </c>
      <c r="P48" s="96">
        <v>1000</v>
      </c>
      <c r="Q48" s="96">
        <v>0</v>
      </c>
      <c r="R48" s="96">
        <v>0</v>
      </c>
      <c r="S48" s="96">
        <v>1000</v>
      </c>
      <c r="T48" s="96"/>
      <c r="U48" s="91">
        <v>2000</v>
      </c>
      <c r="V48" s="273"/>
      <c r="W48" s="273"/>
      <c r="X48" s="51"/>
      <c r="Y48" s="51"/>
      <c r="Z48" s="51"/>
      <c r="AA48" s="51"/>
      <c r="AB48" s="51"/>
    </row>
    <row r="49" spans="1:28" s="53" customFormat="1" ht="39.75" customHeight="1" x14ac:dyDescent="0.2">
      <c r="A49" s="337"/>
      <c r="B49" s="339"/>
      <c r="C49" s="284"/>
      <c r="D49" s="261" t="s">
        <v>129</v>
      </c>
      <c r="E49" s="265" t="s">
        <v>185</v>
      </c>
      <c r="F49" s="76" t="s">
        <v>170</v>
      </c>
      <c r="G49" s="261" t="s">
        <v>130</v>
      </c>
      <c r="H49" s="261" t="s">
        <v>195</v>
      </c>
      <c r="I49" s="35" t="s">
        <v>95</v>
      </c>
      <c r="J49" s="87">
        <v>44197</v>
      </c>
      <c r="K49" s="87">
        <v>44561</v>
      </c>
      <c r="L49" s="97">
        <v>0</v>
      </c>
      <c r="M49" s="97">
        <v>0.5</v>
      </c>
      <c r="N49" s="97">
        <v>0.5</v>
      </c>
      <c r="O49" s="97">
        <v>0</v>
      </c>
      <c r="P49" s="98">
        <v>0</v>
      </c>
      <c r="Q49" s="98">
        <v>1500</v>
      </c>
      <c r="R49" s="98">
        <v>1500</v>
      </c>
      <c r="S49" s="98">
        <v>0</v>
      </c>
      <c r="T49" s="98"/>
      <c r="U49" s="91">
        <f>P49+Q49+R49+S49</f>
        <v>3000</v>
      </c>
      <c r="V49" s="272" t="s">
        <v>53</v>
      </c>
      <c r="W49" s="272" t="s">
        <v>40</v>
      </c>
      <c r="X49" s="51"/>
      <c r="Y49" s="51"/>
      <c r="Z49" s="51"/>
      <c r="AA49" s="51"/>
      <c r="AB49" s="51"/>
    </row>
    <row r="50" spans="1:28" s="53" customFormat="1" ht="38.25" customHeight="1" x14ac:dyDescent="0.2">
      <c r="A50" s="337"/>
      <c r="B50" s="339"/>
      <c r="C50" s="284"/>
      <c r="D50" s="262"/>
      <c r="E50" s="311"/>
      <c r="F50" s="76" t="s">
        <v>164</v>
      </c>
      <c r="G50" s="262"/>
      <c r="H50" s="262"/>
      <c r="I50" s="35" t="s">
        <v>96</v>
      </c>
      <c r="J50" s="87">
        <v>44197</v>
      </c>
      <c r="K50" s="87">
        <v>44561</v>
      </c>
      <c r="L50" s="97">
        <v>0</v>
      </c>
      <c r="M50" s="97">
        <v>0.5</v>
      </c>
      <c r="N50" s="97">
        <v>0.5</v>
      </c>
      <c r="O50" s="97">
        <v>0</v>
      </c>
      <c r="P50" s="98">
        <v>0</v>
      </c>
      <c r="Q50" s="98">
        <v>1000</v>
      </c>
      <c r="R50" s="98">
        <v>1000</v>
      </c>
      <c r="S50" s="98">
        <v>0</v>
      </c>
      <c r="T50" s="99"/>
      <c r="U50" s="91">
        <v>2000</v>
      </c>
      <c r="V50" s="273"/>
      <c r="W50" s="273"/>
      <c r="X50" s="51"/>
      <c r="Y50" s="51"/>
      <c r="Z50" s="51"/>
      <c r="AA50" s="51"/>
      <c r="AB50" s="51"/>
    </row>
    <row r="51" spans="1:28" s="53" customFormat="1" ht="49.5" customHeight="1" x14ac:dyDescent="0.2">
      <c r="A51" s="337"/>
      <c r="B51" s="339"/>
      <c r="C51" s="284"/>
      <c r="D51" s="262"/>
      <c r="E51" s="311"/>
      <c r="F51" s="72" t="s">
        <v>147</v>
      </c>
      <c r="G51" s="261"/>
      <c r="H51" s="328"/>
      <c r="I51" s="34" t="s">
        <v>88</v>
      </c>
      <c r="J51" s="87">
        <v>44197</v>
      </c>
      <c r="K51" s="87">
        <v>44561</v>
      </c>
      <c r="L51" s="326">
        <v>0.25</v>
      </c>
      <c r="M51" s="326">
        <v>0.25</v>
      </c>
      <c r="N51" s="326">
        <v>0.25</v>
      </c>
      <c r="O51" s="326">
        <v>0.25</v>
      </c>
      <c r="P51" s="100">
        <v>2100</v>
      </c>
      <c r="Q51" s="100">
        <v>2100</v>
      </c>
      <c r="R51" s="100">
        <v>2100</v>
      </c>
      <c r="S51" s="100">
        <v>2100</v>
      </c>
      <c r="T51" s="32"/>
      <c r="U51" s="101">
        <f>SUM(P51:S51)</f>
        <v>8400</v>
      </c>
      <c r="V51" s="272" t="s">
        <v>132</v>
      </c>
      <c r="W51" s="272" t="s">
        <v>40</v>
      </c>
      <c r="X51" s="51"/>
      <c r="Y51" s="51"/>
      <c r="Z51" s="51"/>
      <c r="AA51" s="51"/>
      <c r="AB51" s="51"/>
    </row>
    <row r="52" spans="1:28" s="53" customFormat="1" ht="39" customHeight="1" x14ac:dyDescent="0.2">
      <c r="A52" s="337"/>
      <c r="B52" s="339"/>
      <c r="C52" s="284"/>
      <c r="D52" s="262"/>
      <c r="E52" s="311"/>
      <c r="F52" s="76" t="s">
        <v>61</v>
      </c>
      <c r="G52" s="262"/>
      <c r="H52" s="328"/>
      <c r="I52" s="23" t="s">
        <v>89</v>
      </c>
      <c r="J52" s="87">
        <v>44197</v>
      </c>
      <c r="K52" s="87">
        <v>44561</v>
      </c>
      <c r="L52" s="327"/>
      <c r="M52" s="327"/>
      <c r="N52" s="327"/>
      <c r="O52" s="327"/>
      <c r="P52" s="100">
        <v>175</v>
      </c>
      <c r="Q52" s="100">
        <v>175</v>
      </c>
      <c r="R52" s="100">
        <v>175</v>
      </c>
      <c r="S52" s="100">
        <v>175</v>
      </c>
      <c r="T52" s="33"/>
      <c r="U52" s="101">
        <f t="shared" ref="U52:U55" si="4">SUM(P52:S52)</f>
        <v>700</v>
      </c>
      <c r="V52" s="284"/>
      <c r="W52" s="284"/>
      <c r="X52" s="51"/>
      <c r="Y52" s="51"/>
      <c r="Z52" s="51"/>
      <c r="AA52" s="51"/>
      <c r="AB52" s="51"/>
    </row>
    <row r="53" spans="1:28" s="53" customFormat="1" ht="42" customHeight="1" x14ac:dyDescent="0.2">
      <c r="A53" s="337"/>
      <c r="B53" s="339"/>
      <c r="C53" s="284"/>
      <c r="D53" s="262"/>
      <c r="E53" s="311"/>
      <c r="F53" s="76" t="s">
        <v>62</v>
      </c>
      <c r="G53" s="262"/>
      <c r="H53" s="328"/>
      <c r="I53" s="23" t="s">
        <v>90</v>
      </c>
      <c r="J53" s="87">
        <v>44197</v>
      </c>
      <c r="K53" s="87">
        <v>44561</v>
      </c>
      <c r="L53" s="327"/>
      <c r="M53" s="327"/>
      <c r="N53" s="327"/>
      <c r="O53" s="327"/>
      <c r="P53" s="23">
        <v>106.25</v>
      </c>
      <c r="Q53" s="23">
        <v>106.25</v>
      </c>
      <c r="R53" s="23">
        <v>106.25</v>
      </c>
      <c r="S53" s="23">
        <v>106.25</v>
      </c>
      <c r="T53" s="33"/>
      <c r="U53" s="101">
        <f t="shared" si="4"/>
        <v>425</v>
      </c>
      <c r="V53" s="284"/>
      <c r="W53" s="284"/>
      <c r="X53" s="51"/>
      <c r="Y53" s="51"/>
      <c r="Z53" s="51"/>
      <c r="AA53" s="51"/>
      <c r="AB53" s="51"/>
    </row>
    <row r="54" spans="1:28" s="53" customFormat="1" ht="34.5" customHeight="1" x14ac:dyDescent="0.2">
      <c r="A54" s="337"/>
      <c r="B54" s="339"/>
      <c r="C54" s="284"/>
      <c r="D54" s="262"/>
      <c r="E54" s="311"/>
      <c r="F54" s="76" t="s">
        <v>36</v>
      </c>
      <c r="G54" s="262"/>
      <c r="H54" s="328"/>
      <c r="I54" s="23" t="s">
        <v>91</v>
      </c>
      <c r="J54" s="87">
        <v>44197</v>
      </c>
      <c r="K54" s="87">
        <v>44561</v>
      </c>
      <c r="L54" s="327"/>
      <c r="M54" s="327"/>
      <c r="N54" s="327"/>
      <c r="O54" s="327"/>
      <c r="P54" s="23">
        <v>174.93</v>
      </c>
      <c r="Q54" s="23">
        <v>174.93</v>
      </c>
      <c r="R54" s="23">
        <v>174.93</v>
      </c>
      <c r="S54" s="23">
        <v>174.93</v>
      </c>
      <c r="T54" s="33"/>
      <c r="U54" s="101">
        <f t="shared" si="4"/>
        <v>699.72</v>
      </c>
      <c r="V54" s="284"/>
      <c r="W54" s="284"/>
      <c r="X54" s="51"/>
      <c r="Y54" s="51"/>
      <c r="Z54" s="51"/>
      <c r="AA54" s="51"/>
      <c r="AB54" s="51"/>
    </row>
    <row r="55" spans="1:28" s="53" customFormat="1" ht="45" customHeight="1" x14ac:dyDescent="0.2">
      <c r="A55" s="338"/>
      <c r="B55" s="334"/>
      <c r="C55" s="273"/>
      <c r="D55" s="262"/>
      <c r="E55" s="311"/>
      <c r="F55" s="76" t="s">
        <v>63</v>
      </c>
      <c r="G55" s="262"/>
      <c r="H55" s="328"/>
      <c r="I55" s="23" t="s">
        <v>92</v>
      </c>
      <c r="J55" s="87">
        <v>44197</v>
      </c>
      <c r="K55" s="87">
        <v>44561</v>
      </c>
      <c r="L55" s="327"/>
      <c r="M55" s="327"/>
      <c r="N55" s="327"/>
      <c r="O55" s="327"/>
      <c r="P55" s="23">
        <v>244.65</v>
      </c>
      <c r="Q55" s="23">
        <v>244.65</v>
      </c>
      <c r="R55" s="23">
        <v>244.65</v>
      </c>
      <c r="S55" s="23">
        <v>244.65</v>
      </c>
      <c r="T55" s="33"/>
      <c r="U55" s="101">
        <f t="shared" si="4"/>
        <v>978.6</v>
      </c>
      <c r="V55" s="284"/>
      <c r="W55" s="284"/>
      <c r="X55" s="51"/>
      <c r="Y55" s="51"/>
      <c r="Z55" s="51"/>
      <c r="AA55" s="51"/>
      <c r="AB55" s="51"/>
    </row>
    <row r="56" spans="1:28" s="53" customFormat="1" ht="60.75" customHeight="1" x14ac:dyDescent="0.2">
      <c r="A56" s="264" t="s">
        <v>107</v>
      </c>
      <c r="B56" s="330" t="s">
        <v>51</v>
      </c>
      <c r="C56" s="264" t="s">
        <v>108</v>
      </c>
      <c r="D56" s="272" t="s">
        <v>43</v>
      </c>
      <c r="E56" s="261" t="s">
        <v>186</v>
      </c>
      <c r="F56" s="25" t="s">
        <v>171</v>
      </c>
      <c r="G56" s="272" t="s">
        <v>42</v>
      </c>
      <c r="H56" s="272"/>
      <c r="I56" s="37" t="s">
        <v>98</v>
      </c>
      <c r="J56" s="14">
        <v>44197</v>
      </c>
      <c r="K56" s="14">
        <v>44561</v>
      </c>
      <c r="L56" s="95">
        <v>0.25</v>
      </c>
      <c r="M56" s="95">
        <v>0.25</v>
      </c>
      <c r="N56" s="95">
        <v>0.25</v>
      </c>
      <c r="O56" s="95">
        <v>0.25</v>
      </c>
      <c r="P56" s="89">
        <v>919.09749999999997</v>
      </c>
      <c r="Q56" s="89">
        <v>919.09749999999997</v>
      </c>
      <c r="R56" s="89">
        <v>919.09749999999997</v>
      </c>
      <c r="S56" s="89">
        <v>919.09749999999997</v>
      </c>
      <c r="T56" s="89"/>
      <c r="U56" s="91">
        <v>3676.39</v>
      </c>
      <c r="V56" s="37" t="s">
        <v>53</v>
      </c>
      <c r="W56" s="37" t="s">
        <v>40</v>
      </c>
      <c r="X56" s="102">
        <f>6559.04/4</f>
        <v>1639.76</v>
      </c>
      <c r="Y56" s="102" t="s">
        <v>65</v>
      </c>
      <c r="Z56" s="51"/>
      <c r="AA56" s="103">
        <v>26312.58</v>
      </c>
      <c r="AB56" s="51">
        <v>10000</v>
      </c>
    </row>
    <row r="57" spans="1:28" s="53" customFormat="1" ht="48" customHeight="1" x14ac:dyDescent="0.2">
      <c r="A57" s="264"/>
      <c r="B57" s="330"/>
      <c r="C57" s="264"/>
      <c r="D57" s="284"/>
      <c r="E57" s="262"/>
      <c r="F57" s="104" t="s">
        <v>189</v>
      </c>
      <c r="G57" s="284"/>
      <c r="H57" s="284"/>
      <c r="I57" s="23" t="s">
        <v>88</v>
      </c>
      <c r="J57" s="274">
        <v>44197</v>
      </c>
      <c r="K57" s="274">
        <v>44561</v>
      </c>
      <c r="L57" s="279">
        <v>0.25</v>
      </c>
      <c r="M57" s="279">
        <v>0.25</v>
      </c>
      <c r="N57" s="279">
        <v>0.25</v>
      </c>
      <c r="O57" s="279">
        <v>0.25</v>
      </c>
      <c r="P57" s="105">
        <v>1650</v>
      </c>
      <c r="Q57" s="105">
        <v>1650</v>
      </c>
      <c r="R57" s="105">
        <v>1650</v>
      </c>
      <c r="S57" s="105">
        <v>1650</v>
      </c>
      <c r="T57" s="275"/>
      <c r="U57" s="91">
        <f>SUM(P57:S57)</f>
        <v>6600</v>
      </c>
      <c r="V57" s="264" t="s">
        <v>53</v>
      </c>
      <c r="W57" s="264" t="s">
        <v>40</v>
      </c>
      <c r="X57" s="102"/>
      <c r="Y57" s="102" t="s">
        <v>66</v>
      </c>
      <c r="Z57" s="51"/>
      <c r="AA57" s="90"/>
      <c r="AB57" s="51"/>
    </row>
    <row r="58" spans="1:28" s="53" customFormat="1" ht="22.5" customHeight="1" x14ac:dyDescent="0.2">
      <c r="A58" s="264"/>
      <c r="B58" s="330"/>
      <c r="C58" s="264"/>
      <c r="D58" s="284"/>
      <c r="E58" s="262"/>
      <c r="F58" s="106" t="s">
        <v>13</v>
      </c>
      <c r="G58" s="284"/>
      <c r="H58" s="284"/>
      <c r="I58" s="26" t="s">
        <v>89</v>
      </c>
      <c r="J58" s="274"/>
      <c r="K58" s="274"/>
      <c r="L58" s="279"/>
      <c r="M58" s="279"/>
      <c r="N58" s="279"/>
      <c r="O58" s="279"/>
      <c r="P58" s="105">
        <v>137.5</v>
      </c>
      <c r="Q58" s="105">
        <v>137.5</v>
      </c>
      <c r="R58" s="105">
        <v>137.5</v>
      </c>
      <c r="S58" s="105">
        <v>137.5</v>
      </c>
      <c r="T58" s="276"/>
      <c r="U58" s="91">
        <f t="shared" ref="U58:U61" si="5">SUM(P58:S58)</f>
        <v>550</v>
      </c>
      <c r="V58" s="264"/>
      <c r="W58" s="264"/>
      <c r="X58" s="102"/>
      <c r="Y58" s="102" t="s">
        <v>67</v>
      </c>
      <c r="Z58" s="51"/>
      <c r="AA58" s="90"/>
      <c r="AB58" s="51"/>
    </row>
    <row r="59" spans="1:28" s="53" customFormat="1" ht="21.75" customHeight="1" x14ac:dyDescent="0.2">
      <c r="A59" s="264"/>
      <c r="B59" s="330"/>
      <c r="C59" s="264"/>
      <c r="D59" s="284"/>
      <c r="E59" s="262"/>
      <c r="F59" s="106" t="s">
        <v>14</v>
      </c>
      <c r="G59" s="284"/>
      <c r="H59" s="284"/>
      <c r="I59" s="26" t="s">
        <v>90</v>
      </c>
      <c r="J59" s="274"/>
      <c r="K59" s="274"/>
      <c r="L59" s="279"/>
      <c r="M59" s="279"/>
      <c r="N59" s="279"/>
      <c r="O59" s="279"/>
      <c r="P59" s="105">
        <v>106.25</v>
      </c>
      <c r="Q59" s="105">
        <v>106.25</v>
      </c>
      <c r="R59" s="105">
        <v>106.25</v>
      </c>
      <c r="S59" s="105">
        <v>106.25</v>
      </c>
      <c r="T59" s="276"/>
      <c r="U59" s="91">
        <f t="shared" si="5"/>
        <v>425</v>
      </c>
      <c r="V59" s="264"/>
      <c r="W59" s="264"/>
      <c r="X59" s="102"/>
      <c r="Y59" s="102" t="s">
        <v>68</v>
      </c>
      <c r="Z59" s="51"/>
      <c r="AA59" s="90"/>
      <c r="AB59" s="51"/>
    </row>
    <row r="60" spans="1:28" ht="27" customHeight="1" x14ac:dyDescent="0.2">
      <c r="A60" s="264"/>
      <c r="B60" s="330"/>
      <c r="C60" s="264"/>
      <c r="D60" s="284"/>
      <c r="E60" s="262"/>
      <c r="F60" s="107" t="s">
        <v>15</v>
      </c>
      <c r="G60" s="284"/>
      <c r="H60" s="284"/>
      <c r="I60" s="38" t="s">
        <v>91</v>
      </c>
      <c r="J60" s="274"/>
      <c r="K60" s="274"/>
      <c r="L60" s="279"/>
      <c r="M60" s="279"/>
      <c r="N60" s="279"/>
      <c r="O60" s="279"/>
      <c r="P60" s="108">
        <v>137.44499999999999</v>
      </c>
      <c r="Q60" s="108">
        <v>137.44499999999999</v>
      </c>
      <c r="R60" s="108">
        <v>137.44499999999999</v>
      </c>
      <c r="S60" s="108">
        <v>137.44499999999999</v>
      </c>
      <c r="T60" s="276"/>
      <c r="U60" s="109">
        <f>P60+Q60+R60+S60</f>
        <v>549.78</v>
      </c>
      <c r="V60" s="264"/>
      <c r="W60" s="264"/>
      <c r="X60" s="110"/>
      <c r="Y60" s="110" t="s">
        <v>69</v>
      </c>
      <c r="Z60" s="39"/>
      <c r="AA60" s="111"/>
      <c r="AB60" s="39"/>
    </row>
    <row r="61" spans="1:28" s="53" customFormat="1" ht="25.5" customHeight="1" x14ac:dyDescent="0.2">
      <c r="A61" s="264"/>
      <c r="B61" s="330"/>
      <c r="C61" s="264"/>
      <c r="D61" s="284"/>
      <c r="E61" s="262"/>
      <c r="F61" s="106" t="s">
        <v>63</v>
      </c>
      <c r="G61" s="284"/>
      <c r="H61" s="284"/>
      <c r="I61" s="26" t="s">
        <v>92</v>
      </c>
      <c r="J61" s="274"/>
      <c r="K61" s="274"/>
      <c r="L61" s="279"/>
      <c r="M61" s="279"/>
      <c r="N61" s="279"/>
      <c r="O61" s="279"/>
      <c r="P61" s="112">
        <v>192.22499999999999</v>
      </c>
      <c r="Q61" s="112">
        <v>192.22499999999999</v>
      </c>
      <c r="R61" s="112">
        <v>192.22499999999999</v>
      </c>
      <c r="S61" s="112">
        <v>192.22499999999999</v>
      </c>
      <c r="T61" s="276"/>
      <c r="U61" s="91">
        <f t="shared" si="5"/>
        <v>768.9</v>
      </c>
      <c r="V61" s="264"/>
      <c r="W61" s="264"/>
      <c r="X61" s="102"/>
      <c r="Y61" s="102"/>
      <c r="Z61" s="51"/>
      <c r="AA61" s="90"/>
      <c r="AB61" s="51"/>
    </row>
    <row r="62" spans="1:28" s="53" customFormat="1" ht="45" customHeight="1" x14ac:dyDescent="0.2">
      <c r="A62" s="264"/>
      <c r="B62" s="330"/>
      <c r="C62" s="264"/>
      <c r="D62" s="284"/>
      <c r="E62" s="262"/>
      <c r="F62" s="104" t="s">
        <v>70</v>
      </c>
      <c r="G62" s="284"/>
      <c r="H62" s="284"/>
      <c r="I62" s="324" t="s">
        <v>109</v>
      </c>
      <c r="J62" s="274">
        <v>44197</v>
      </c>
      <c r="K62" s="274">
        <v>44561</v>
      </c>
      <c r="L62" s="271">
        <v>0.25</v>
      </c>
      <c r="M62" s="271">
        <v>0.25</v>
      </c>
      <c r="N62" s="271">
        <v>0.25</v>
      </c>
      <c r="O62" s="271">
        <v>0.25</v>
      </c>
      <c r="P62" s="96">
        <v>1500</v>
      </c>
      <c r="Q62" s="96">
        <v>1500</v>
      </c>
      <c r="R62" s="96">
        <v>1500</v>
      </c>
      <c r="S62" s="96">
        <v>1500</v>
      </c>
      <c r="T62" s="89"/>
      <c r="U62" s="91">
        <f>SUM(P62:S62)</f>
        <v>6000</v>
      </c>
      <c r="V62" s="264" t="s">
        <v>53</v>
      </c>
      <c r="W62" s="264" t="s">
        <v>40</v>
      </c>
      <c r="X62" s="102"/>
      <c r="Y62" s="102"/>
      <c r="Z62" s="51"/>
      <c r="AA62" s="90"/>
      <c r="AB62" s="51"/>
    </row>
    <row r="63" spans="1:28" s="53" customFormat="1" ht="26.25" customHeight="1" x14ac:dyDescent="0.2">
      <c r="A63" s="264"/>
      <c r="B63" s="330"/>
      <c r="C63" s="264"/>
      <c r="D63" s="284"/>
      <c r="E63" s="262"/>
      <c r="F63" s="106" t="s">
        <v>13</v>
      </c>
      <c r="G63" s="284"/>
      <c r="H63" s="284"/>
      <c r="I63" s="325"/>
      <c r="J63" s="274"/>
      <c r="K63" s="274"/>
      <c r="L63" s="271"/>
      <c r="M63" s="271"/>
      <c r="N63" s="271"/>
      <c r="O63" s="271"/>
      <c r="P63" s="108">
        <v>125</v>
      </c>
      <c r="Q63" s="108">
        <v>125</v>
      </c>
      <c r="R63" s="108">
        <v>125</v>
      </c>
      <c r="S63" s="108">
        <v>125</v>
      </c>
      <c r="T63" s="89"/>
      <c r="U63" s="91">
        <f t="shared" ref="U63:U66" si="6">SUM(P63:S63)</f>
        <v>500</v>
      </c>
      <c r="V63" s="264"/>
      <c r="W63" s="264"/>
      <c r="X63" s="102"/>
      <c r="Y63" s="102"/>
      <c r="Z63" s="51"/>
      <c r="AA63" s="90"/>
      <c r="AB63" s="51"/>
    </row>
    <row r="64" spans="1:28" s="53" customFormat="1" ht="26.25" customHeight="1" x14ac:dyDescent="0.2">
      <c r="A64" s="264"/>
      <c r="B64" s="330"/>
      <c r="C64" s="264"/>
      <c r="D64" s="284"/>
      <c r="E64" s="262"/>
      <c r="F64" s="106" t="s">
        <v>14</v>
      </c>
      <c r="G64" s="284"/>
      <c r="H64" s="284"/>
      <c r="I64" s="325"/>
      <c r="J64" s="274"/>
      <c r="K64" s="274"/>
      <c r="L64" s="271"/>
      <c r="M64" s="271"/>
      <c r="N64" s="271"/>
      <c r="O64" s="271"/>
      <c r="P64" s="96">
        <v>106.25</v>
      </c>
      <c r="Q64" s="96">
        <v>106.25</v>
      </c>
      <c r="R64" s="96">
        <v>106.25</v>
      </c>
      <c r="S64" s="96">
        <v>106.25</v>
      </c>
      <c r="T64" s="89"/>
      <c r="U64" s="91">
        <f t="shared" si="6"/>
        <v>425</v>
      </c>
      <c r="V64" s="264"/>
      <c r="W64" s="264"/>
      <c r="X64" s="102"/>
      <c r="Y64" s="102"/>
      <c r="Z64" s="51"/>
      <c r="AA64" s="90"/>
      <c r="AB64" s="51"/>
    </row>
    <row r="65" spans="1:28" s="53" customFormat="1" ht="24.75" customHeight="1" x14ac:dyDescent="0.2">
      <c r="A65" s="264"/>
      <c r="B65" s="330"/>
      <c r="C65" s="264"/>
      <c r="D65" s="284"/>
      <c r="E65" s="262"/>
      <c r="F65" s="106" t="s">
        <v>15</v>
      </c>
      <c r="G65" s="284"/>
      <c r="H65" s="284"/>
      <c r="I65" s="325"/>
      <c r="J65" s="274"/>
      <c r="K65" s="274"/>
      <c r="L65" s="271"/>
      <c r="M65" s="271"/>
      <c r="N65" s="271"/>
      <c r="O65" s="271"/>
      <c r="P65" s="108">
        <v>124.95</v>
      </c>
      <c r="Q65" s="108">
        <v>124.95</v>
      </c>
      <c r="R65" s="108">
        <v>124.95</v>
      </c>
      <c r="S65" s="108">
        <v>124.95</v>
      </c>
      <c r="T65" s="89"/>
      <c r="U65" s="91">
        <f t="shared" si="6"/>
        <v>499.8</v>
      </c>
      <c r="V65" s="264"/>
      <c r="W65" s="264"/>
      <c r="X65" s="102"/>
      <c r="Y65" s="102"/>
      <c r="Z65" s="51"/>
      <c r="AA65" s="90"/>
      <c r="AB65" s="51"/>
    </row>
    <row r="66" spans="1:28" s="53" customFormat="1" ht="26.25" customHeight="1" x14ac:dyDescent="0.2">
      <c r="A66" s="264"/>
      <c r="B66" s="330"/>
      <c r="C66" s="264"/>
      <c r="D66" s="284"/>
      <c r="E66" s="262"/>
      <c r="F66" s="106" t="s">
        <v>63</v>
      </c>
      <c r="G66" s="284"/>
      <c r="H66" s="284"/>
      <c r="I66" s="325"/>
      <c r="J66" s="274"/>
      <c r="K66" s="274"/>
      <c r="L66" s="271"/>
      <c r="M66" s="271"/>
      <c r="N66" s="271"/>
      <c r="O66" s="271"/>
      <c r="P66" s="112">
        <v>174.75</v>
      </c>
      <c r="Q66" s="112">
        <v>174.75</v>
      </c>
      <c r="R66" s="112">
        <v>174.75</v>
      </c>
      <c r="S66" s="112">
        <v>174.75</v>
      </c>
      <c r="T66" s="89"/>
      <c r="U66" s="91">
        <f t="shared" si="6"/>
        <v>699</v>
      </c>
      <c r="V66" s="264"/>
      <c r="W66" s="264"/>
      <c r="X66" s="102"/>
      <c r="Y66" s="102"/>
      <c r="Z66" s="51"/>
      <c r="AA66" s="90"/>
      <c r="AB66" s="51"/>
    </row>
    <row r="67" spans="1:28" s="53" customFormat="1" ht="32.25" customHeight="1" x14ac:dyDescent="0.2">
      <c r="A67" s="264"/>
      <c r="B67" s="330"/>
      <c r="C67" s="264"/>
      <c r="D67" s="284"/>
      <c r="E67" s="262"/>
      <c r="F67" s="113" t="s">
        <v>71</v>
      </c>
      <c r="G67" s="284"/>
      <c r="H67" s="284"/>
      <c r="I67" s="324" t="s">
        <v>109</v>
      </c>
      <c r="J67" s="274">
        <v>44197</v>
      </c>
      <c r="K67" s="274">
        <v>44561</v>
      </c>
      <c r="L67" s="271">
        <v>0.25</v>
      </c>
      <c r="M67" s="271">
        <v>0.25</v>
      </c>
      <c r="N67" s="271">
        <v>0.25</v>
      </c>
      <c r="O67" s="271">
        <v>0.25</v>
      </c>
      <c r="P67" s="96">
        <v>1650</v>
      </c>
      <c r="Q67" s="96">
        <v>1650</v>
      </c>
      <c r="R67" s="96">
        <v>1650</v>
      </c>
      <c r="S67" s="96">
        <v>1650</v>
      </c>
      <c r="T67" s="89"/>
      <c r="U67" s="91">
        <f>SUM(P67:S67)</f>
        <v>6600</v>
      </c>
      <c r="V67" s="264" t="s">
        <v>53</v>
      </c>
      <c r="W67" s="264" t="s">
        <v>40</v>
      </c>
      <c r="X67" s="102"/>
      <c r="Y67" s="102"/>
      <c r="Z67" s="51"/>
      <c r="AA67" s="90"/>
      <c r="AB67" s="51"/>
    </row>
    <row r="68" spans="1:28" s="53" customFormat="1" ht="28.5" customHeight="1" x14ac:dyDescent="0.2">
      <c r="A68" s="264"/>
      <c r="B68" s="330"/>
      <c r="C68" s="264"/>
      <c r="D68" s="284"/>
      <c r="E68" s="262"/>
      <c r="F68" s="106" t="s">
        <v>13</v>
      </c>
      <c r="G68" s="284"/>
      <c r="H68" s="284"/>
      <c r="I68" s="325"/>
      <c r="J68" s="274"/>
      <c r="K68" s="274"/>
      <c r="L68" s="271"/>
      <c r="M68" s="271"/>
      <c r="N68" s="271"/>
      <c r="O68" s="271"/>
      <c r="P68" s="96">
        <v>137.5</v>
      </c>
      <c r="Q68" s="96">
        <v>137.5</v>
      </c>
      <c r="R68" s="96">
        <v>137.5</v>
      </c>
      <c r="S68" s="96">
        <v>137.5</v>
      </c>
      <c r="T68" s="89"/>
      <c r="U68" s="91">
        <f t="shared" ref="U68:U71" si="7">SUM(P68:S68)</f>
        <v>550</v>
      </c>
      <c r="V68" s="264"/>
      <c r="W68" s="264"/>
      <c r="X68" s="102"/>
      <c r="Y68" s="102"/>
      <c r="Z68" s="51"/>
      <c r="AA68" s="90"/>
      <c r="AB68" s="51"/>
    </row>
    <row r="69" spans="1:28" s="53" customFormat="1" ht="27.75" customHeight="1" x14ac:dyDescent="0.2">
      <c r="A69" s="264"/>
      <c r="B69" s="330"/>
      <c r="C69" s="264"/>
      <c r="D69" s="284"/>
      <c r="E69" s="262"/>
      <c r="F69" s="106" t="s">
        <v>14</v>
      </c>
      <c r="G69" s="284"/>
      <c r="H69" s="284"/>
      <c r="I69" s="325"/>
      <c r="J69" s="274"/>
      <c r="K69" s="274"/>
      <c r="L69" s="271"/>
      <c r="M69" s="271"/>
      <c r="N69" s="271"/>
      <c r="O69" s="271"/>
      <c r="P69" s="96">
        <v>106.25</v>
      </c>
      <c r="Q69" s="96">
        <v>106.25</v>
      </c>
      <c r="R69" s="96">
        <v>106.25</v>
      </c>
      <c r="S69" s="96">
        <v>106.25</v>
      </c>
      <c r="T69" s="89"/>
      <c r="U69" s="91">
        <f t="shared" si="7"/>
        <v>425</v>
      </c>
      <c r="V69" s="264"/>
      <c r="W69" s="264"/>
      <c r="X69" s="102"/>
      <c r="Y69" s="102"/>
      <c r="Z69" s="51"/>
      <c r="AA69" s="90"/>
      <c r="AB69" s="51"/>
    </row>
    <row r="70" spans="1:28" s="53" customFormat="1" ht="23.25" customHeight="1" x14ac:dyDescent="0.2">
      <c r="A70" s="264"/>
      <c r="B70" s="330"/>
      <c r="C70" s="264"/>
      <c r="D70" s="284"/>
      <c r="E70" s="262"/>
      <c r="F70" s="106" t="s">
        <v>15</v>
      </c>
      <c r="G70" s="284"/>
      <c r="H70" s="284"/>
      <c r="I70" s="325"/>
      <c r="J70" s="274"/>
      <c r="K70" s="274"/>
      <c r="L70" s="271"/>
      <c r="M70" s="271"/>
      <c r="N70" s="271"/>
      <c r="O70" s="271"/>
      <c r="P70" s="108">
        <v>137.44499999999999</v>
      </c>
      <c r="Q70" s="108">
        <v>137.44499999999999</v>
      </c>
      <c r="R70" s="108">
        <v>137.44499999999999</v>
      </c>
      <c r="S70" s="108">
        <v>137.44499999999999</v>
      </c>
      <c r="T70" s="89"/>
      <c r="U70" s="91">
        <f t="shared" si="7"/>
        <v>549.78</v>
      </c>
      <c r="V70" s="264"/>
      <c r="W70" s="264"/>
      <c r="X70" s="102"/>
      <c r="Y70" s="102"/>
      <c r="Z70" s="51"/>
      <c r="AA70" s="90"/>
      <c r="AB70" s="51"/>
    </row>
    <row r="71" spans="1:28" s="53" customFormat="1" ht="26.25" customHeight="1" x14ac:dyDescent="0.2">
      <c r="A71" s="264"/>
      <c r="B71" s="330"/>
      <c r="C71" s="264"/>
      <c r="D71" s="284"/>
      <c r="E71" s="262"/>
      <c r="F71" s="106" t="s">
        <v>63</v>
      </c>
      <c r="G71" s="284"/>
      <c r="H71" s="284"/>
      <c r="I71" s="325"/>
      <c r="J71" s="274"/>
      <c r="K71" s="274"/>
      <c r="L71" s="271"/>
      <c r="M71" s="271"/>
      <c r="N71" s="271"/>
      <c r="O71" s="271"/>
      <c r="P71" s="112">
        <v>192.22499999999999</v>
      </c>
      <c r="Q71" s="112">
        <v>192.22499999999999</v>
      </c>
      <c r="R71" s="112">
        <v>192.22499999999999</v>
      </c>
      <c r="S71" s="112">
        <v>192.22499999999999</v>
      </c>
      <c r="T71" s="89"/>
      <c r="U71" s="91">
        <f t="shared" si="7"/>
        <v>768.9</v>
      </c>
      <c r="V71" s="264"/>
      <c r="W71" s="264"/>
      <c r="X71" s="102"/>
      <c r="Y71" s="102"/>
      <c r="Z71" s="51"/>
      <c r="AA71" s="90"/>
      <c r="AB71" s="51"/>
    </row>
    <row r="72" spans="1:28" s="53" customFormat="1" ht="28.5" customHeight="1" x14ac:dyDescent="0.2">
      <c r="A72" s="264"/>
      <c r="B72" s="330"/>
      <c r="C72" s="264"/>
      <c r="D72" s="284"/>
      <c r="E72" s="262"/>
      <c r="F72" s="114" t="s">
        <v>72</v>
      </c>
      <c r="G72" s="284"/>
      <c r="H72" s="284"/>
      <c r="I72" s="324" t="s">
        <v>109</v>
      </c>
      <c r="J72" s="274">
        <v>44197</v>
      </c>
      <c r="K72" s="274">
        <v>44561</v>
      </c>
      <c r="L72" s="271">
        <v>0.25</v>
      </c>
      <c r="M72" s="271">
        <v>0.25</v>
      </c>
      <c r="N72" s="271">
        <v>0.25</v>
      </c>
      <c r="O72" s="271">
        <v>0.25</v>
      </c>
      <c r="P72" s="96">
        <v>1950</v>
      </c>
      <c r="Q72" s="96">
        <v>1950</v>
      </c>
      <c r="R72" s="96">
        <v>1950</v>
      </c>
      <c r="S72" s="96">
        <v>1950</v>
      </c>
      <c r="T72" s="89"/>
      <c r="U72" s="91">
        <f>SUM(P72:S72)</f>
        <v>7800</v>
      </c>
      <c r="V72" s="37"/>
      <c r="W72" s="37"/>
      <c r="X72" s="102"/>
      <c r="Y72" s="102"/>
      <c r="Z72" s="51"/>
      <c r="AA72" s="90"/>
      <c r="AB72" s="51"/>
    </row>
    <row r="73" spans="1:28" s="53" customFormat="1" ht="28.5" customHeight="1" x14ac:dyDescent="0.2">
      <c r="A73" s="264"/>
      <c r="B73" s="330"/>
      <c r="C73" s="264"/>
      <c r="D73" s="284"/>
      <c r="E73" s="262"/>
      <c r="F73" s="115" t="s">
        <v>13</v>
      </c>
      <c r="G73" s="284"/>
      <c r="H73" s="284"/>
      <c r="I73" s="325"/>
      <c r="J73" s="274"/>
      <c r="K73" s="274"/>
      <c r="L73" s="271"/>
      <c r="M73" s="271"/>
      <c r="N73" s="271"/>
      <c r="O73" s="271"/>
      <c r="P73" s="96">
        <v>225.25</v>
      </c>
      <c r="Q73" s="96">
        <v>225.25</v>
      </c>
      <c r="R73" s="96">
        <v>225.25</v>
      </c>
      <c r="S73" s="96">
        <v>225.25</v>
      </c>
      <c r="T73" s="89"/>
      <c r="U73" s="91">
        <f t="shared" ref="U73:U76" si="8">SUM(P73:S73)</f>
        <v>901</v>
      </c>
      <c r="V73" s="37"/>
      <c r="W73" s="37"/>
      <c r="X73" s="102"/>
      <c r="Y73" s="102"/>
      <c r="Z73" s="51"/>
      <c r="AA73" s="90"/>
      <c r="AB73" s="51"/>
    </row>
    <row r="74" spans="1:28" s="53" customFormat="1" ht="39.950000000000003" customHeight="1" x14ac:dyDescent="0.2">
      <c r="A74" s="264"/>
      <c r="B74" s="330"/>
      <c r="C74" s="264"/>
      <c r="D74" s="284"/>
      <c r="E74" s="262"/>
      <c r="F74" s="115" t="s">
        <v>14</v>
      </c>
      <c r="G74" s="284"/>
      <c r="H74" s="284"/>
      <c r="I74" s="325"/>
      <c r="J74" s="274"/>
      <c r="K74" s="274"/>
      <c r="L74" s="271"/>
      <c r="M74" s="271"/>
      <c r="N74" s="271"/>
      <c r="O74" s="271"/>
      <c r="P74" s="96">
        <v>106.25</v>
      </c>
      <c r="Q74" s="96">
        <v>106.25</v>
      </c>
      <c r="R74" s="96">
        <v>106.25</v>
      </c>
      <c r="S74" s="96">
        <v>106.25</v>
      </c>
      <c r="T74" s="89"/>
      <c r="U74" s="91">
        <f t="shared" si="8"/>
        <v>425</v>
      </c>
      <c r="V74" s="37"/>
      <c r="W74" s="37"/>
      <c r="X74" s="102"/>
      <c r="Y74" s="102"/>
      <c r="Z74" s="51"/>
      <c r="AA74" s="90"/>
      <c r="AB74" s="51"/>
    </row>
    <row r="75" spans="1:28" s="53" customFormat="1" ht="39.950000000000003" customHeight="1" x14ac:dyDescent="0.2">
      <c r="A75" s="264"/>
      <c r="B75" s="330"/>
      <c r="C75" s="264"/>
      <c r="D75" s="284"/>
      <c r="E75" s="262"/>
      <c r="F75" s="115" t="s">
        <v>15</v>
      </c>
      <c r="G75" s="284"/>
      <c r="H75" s="284"/>
      <c r="I75" s="325"/>
      <c r="J75" s="274"/>
      <c r="K75" s="274"/>
      <c r="L75" s="271"/>
      <c r="M75" s="271"/>
      <c r="N75" s="271"/>
      <c r="O75" s="271"/>
      <c r="P75" s="116">
        <v>162.435</v>
      </c>
      <c r="Q75" s="116">
        <v>162.435</v>
      </c>
      <c r="R75" s="116">
        <v>162.435</v>
      </c>
      <c r="S75" s="116">
        <v>162.435</v>
      </c>
      <c r="T75" s="89"/>
      <c r="U75" s="91">
        <f t="shared" si="8"/>
        <v>649.74</v>
      </c>
      <c r="V75" s="93"/>
      <c r="W75" s="93"/>
      <c r="X75" s="102"/>
      <c r="Y75" s="102"/>
      <c r="Z75" s="51"/>
      <c r="AA75" s="90"/>
      <c r="AB75" s="51"/>
    </row>
    <row r="76" spans="1:28" s="53" customFormat="1" ht="24" customHeight="1" x14ac:dyDescent="0.2">
      <c r="A76" s="264"/>
      <c r="B76" s="330"/>
      <c r="C76" s="264"/>
      <c r="D76" s="284"/>
      <c r="E76" s="262"/>
      <c r="F76" s="115" t="s">
        <v>63</v>
      </c>
      <c r="G76" s="284"/>
      <c r="H76" s="284"/>
      <c r="I76" s="325"/>
      <c r="J76" s="274"/>
      <c r="K76" s="274"/>
      <c r="L76" s="271"/>
      <c r="M76" s="271"/>
      <c r="N76" s="271"/>
      <c r="O76" s="271"/>
      <c r="P76" s="116">
        <v>227.17500000000001</v>
      </c>
      <c r="Q76" s="116">
        <v>227.17500000000001</v>
      </c>
      <c r="R76" s="116">
        <v>227.17500000000001</v>
      </c>
      <c r="S76" s="116">
        <v>227.17500000000001</v>
      </c>
      <c r="T76" s="89"/>
      <c r="U76" s="91">
        <f t="shared" si="8"/>
        <v>908.7</v>
      </c>
      <c r="V76" s="93"/>
      <c r="W76" s="93"/>
      <c r="X76" s="102"/>
      <c r="Y76" s="102"/>
      <c r="Z76" s="51"/>
      <c r="AA76" s="90"/>
      <c r="AB76" s="51"/>
    </row>
    <row r="77" spans="1:28" s="53" customFormat="1" ht="29.25" customHeight="1" x14ac:dyDescent="0.2">
      <c r="A77" s="264"/>
      <c r="B77" s="330"/>
      <c r="C77" s="264"/>
      <c r="D77" s="284"/>
      <c r="E77" s="262"/>
      <c r="F77" s="93" t="s">
        <v>73</v>
      </c>
      <c r="G77" s="284"/>
      <c r="H77" s="284"/>
      <c r="I77" s="37" t="s">
        <v>118</v>
      </c>
      <c r="J77" s="14">
        <v>44197</v>
      </c>
      <c r="K77" s="14">
        <v>44561</v>
      </c>
      <c r="L77" s="117">
        <v>0.25</v>
      </c>
      <c r="M77" s="117">
        <v>0.25</v>
      </c>
      <c r="N77" s="117">
        <v>0.25</v>
      </c>
      <c r="O77" s="117">
        <v>0.25</v>
      </c>
      <c r="P77" s="89">
        <v>1375</v>
      </c>
      <c r="Q77" s="89">
        <v>1375</v>
      </c>
      <c r="R77" s="89">
        <v>1375</v>
      </c>
      <c r="S77" s="89">
        <v>1375</v>
      </c>
      <c r="T77" s="89"/>
      <c r="U77" s="91">
        <f>S77+R77+Q77+P77</f>
        <v>5500</v>
      </c>
      <c r="V77" s="93"/>
      <c r="W77" s="93"/>
      <c r="X77" s="102"/>
      <c r="Y77" s="102"/>
      <c r="Z77" s="51"/>
      <c r="AA77" s="90"/>
      <c r="AB77" s="51"/>
    </row>
    <row r="78" spans="1:28" s="53" customFormat="1" ht="24.75" customHeight="1" x14ac:dyDescent="0.2">
      <c r="A78" s="264"/>
      <c r="B78" s="330"/>
      <c r="C78" s="264"/>
      <c r="D78" s="284"/>
      <c r="E78" s="262"/>
      <c r="F78" s="93" t="s">
        <v>74</v>
      </c>
      <c r="G78" s="284"/>
      <c r="H78" s="284"/>
      <c r="I78" s="37" t="s">
        <v>119</v>
      </c>
      <c r="J78" s="14">
        <v>44197</v>
      </c>
      <c r="K78" s="14">
        <v>44561</v>
      </c>
      <c r="L78" s="117">
        <v>0.25</v>
      </c>
      <c r="M78" s="117">
        <v>0.25</v>
      </c>
      <c r="N78" s="117">
        <v>0.25</v>
      </c>
      <c r="O78" s="117">
        <v>0.25</v>
      </c>
      <c r="P78" s="89">
        <v>1518.75</v>
      </c>
      <c r="Q78" s="89">
        <v>1518.75</v>
      </c>
      <c r="R78" s="89">
        <v>1518.75</v>
      </c>
      <c r="S78" s="89">
        <v>1518.75</v>
      </c>
      <c r="T78" s="89"/>
      <c r="U78" s="91">
        <f>P78+Q78+R78+S78</f>
        <v>6075</v>
      </c>
      <c r="V78" s="93"/>
      <c r="W78" s="93"/>
      <c r="X78" s="102"/>
      <c r="Y78" s="102"/>
      <c r="Z78" s="51"/>
      <c r="AA78" s="90"/>
      <c r="AB78" s="51"/>
    </row>
    <row r="79" spans="1:28" s="53" customFormat="1" ht="23.25" customHeight="1" x14ac:dyDescent="0.2">
      <c r="A79" s="264"/>
      <c r="B79" s="330"/>
      <c r="C79" s="264"/>
      <c r="D79" s="284"/>
      <c r="E79" s="262"/>
      <c r="F79" s="93" t="s">
        <v>75</v>
      </c>
      <c r="G79" s="284"/>
      <c r="H79" s="284"/>
      <c r="I79" s="37" t="s">
        <v>120</v>
      </c>
      <c r="J79" s="14">
        <v>44197</v>
      </c>
      <c r="K79" s="14">
        <v>44561</v>
      </c>
      <c r="L79" s="117">
        <v>0.25</v>
      </c>
      <c r="M79" s="117">
        <v>0.25</v>
      </c>
      <c r="N79" s="117">
        <v>0.25</v>
      </c>
      <c r="O79" s="117">
        <v>0.25</v>
      </c>
      <c r="P79" s="89">
        <v>750</v>
      </c>
      <c r="Q79" s="89">
        <v>750</v>
      </c>
      <c r="R79" s="89">
        <v>750</v>
      </c>
      <c r="S79" s="89">
        <v>750</v>
      </c>
      <c r="T79" s="89"/>
      <c r="U79" s="91">
        <f>S79+R79+Q79+P79</f>
        <v>3000</v>
      </c>
      <c r="V79" s="93"/>
      <c r="W79" s="93"/>
      <c r="X79" s="102"/>
      <c r="Y79" s="102"/>
      <c r="Z79" s="51"/>
      <c r="AA79" s="90"/>
      <c r="AB79" s="51"/>
    </row>
    <row r="80" spans="1:28" s="53" customFormat="1" ht="32.25" customHeight="1" x14ac:dyDescent="0.2">
      <c r="A80" s="264"/>
      <c r="B80" s="330"/>
      <c r="C80" s="264"/>
      <c r="D80" s="284"/>
      <c r="E80" s="262"/>
      <c r="F80" s="93" t="s">
        <v>76</v>
      </c>
      <c r="G80" s="284"/>
      <c r="H80" s="284"/>
      <c r="I80" s="37" t="s">
        <v>121</v>
      </c>
      <c r="J80" s="14">
        <v>44197</v>
      </c>
      <c r="K80" s="14">
        <v>44561</v>
      </c>
      <c r="L80" s="117">
        <v>0.25</v>
      </c>
      <c r="M80" s="117">
        <v>0.25</v>
      </c>
      <c r="N80" s="117">
        <v>0.25</v>
      </c>
      <c r="O80" s="117">
        <v>0.25</v>
      </c>
      <c r="P80" s="118">
        <v>1669.097</v>
      </c>
      <c r="Q80" s="118">
        <v>1669.097</v>
      </c>
      <c r="R80" s="118">
        <v>1669.097</v>
      </c>
      <c r="S80" s="118">
        <v>1669.097</v>
      </c>
      <c r="T80" s="89"/>
      <c r="U80" s="91">
        <v>6676.39</v>
      </c>
      <c r="V80" s="93"/>
      <c r="W80" s="93"/>
      <c r="X80" s="102"/>
      <c r="Y80" s="102"/>
      <c r="Z80" s="51"/>
      <c r="AA80" s="90"/>
      <c r="AB80" s="51"/>
    </row>
    <row r="81" spans="1:28" s="53" customFormat="1" ht="36.75" customHeight="1" x14ac:dyDescent="0.2">
      <c r="A81" s="264"/>
      <c r="B81" s="330"/>
      <c r="C81" s="264"/>
      <c r="D81" s="284"/>
      <c r="E81" s="262"/>
      <c r="F81" s="93" t="s">
        <v>77</v>
      </c>
      <c r="G81" s="284"/>
      <c r="H81" s="284"/>
      <c r="I81" s="37" t="s">
        <v>95</v>
      </c>
      <c r="J81" s="14">
        <v>44197</v>
      </c>
      <c r="K81" s="14">
        <v>44561</v>
      </c>
      <c r="L81" s="117">
        <v>0.25</v>
      </c>
      <c r="M81" s="117">
        <v>0.25</v>
      </c>
      <c r="N81" s="117">
        <v>0.25</v>
      </c>
      <c r="O81" s="117">
        <v>0.25</v>
      </c>
      <c r="P81" s="89">
        <v>1151.79</v>
      </c>
      <c r="Q81" s="89">
        <v>1151.79</v>
      </c>
      <c r="R81" s="89">
        <v>1151.79</v>
      </c>
      <c r="S81" s="89">
        <v>1151.79</v>
      </c>
      <c r="T81" s="89"/>
      <c r="U81" s="109">
        <v>4607.16</v>
      </c>
      <c r="V81" s="264" t="s">
        <v>53</v>
      </c>
      <c r="W81" s="264" t="s">
        <v>40</v>
      </c>
      <c r="X81" s="102"/>
      <c r="Y81" s="102"/>
      <c r="Z81" s="51"/>
      <c r="AA81" s="90"/>
      <c r="AB81" s="51"/>
    </row>
    <row r="82" spans="1:28" s="53" customFormat="1" ht="39.950000000000003" customHeight="1" x14ac:dyDescent="0.2">
      <c r="A82" s="264"/>
      <c r="B82" s="330"/>
      <c r="C82" s="264"/>
      <c r="D82" s="284"/>
      <c r="E82" s="262"/>
      <c r="F82" s="119" t="s">
        <v>123</v>
      </c>
      <c r="G82" s="284"/>
      <c r="H82" s="284"/>
      <c r="I82" s="37" t="s">
        <v>124</v>
      </c>
      <c r="J82" s="14">
        <v>44197</v>
      </c>
      <c r="K82" s="14">
        <v>44561</v>
      </c>
      <c r="L82" s="117">
        <v>0.25</v>
      </c>
      <c r="M82" s="117">
        <v>0.25</v>
      </c>
      <c r="N82" s="117">
        <v>0.25</v>
      </c>
      <c r="O82" s="117">
        <v>0.25</v>
      </c>
      <c r="P82" s="89">
        <v>250</v>
      </c>
      <c r="Q82" s="89">
        <v>250</v>
      </c>
      <c r="R82" s="89">
        <v>250</v>
      </c>
      <c r="S82" s="89">
        <v>250</v>
      </c>
      <c r="T82" s="89"/>
      <c r="U82" s="91">
        <f>P82+Q82+R82+S82</f>
        <v>1000</v>
      </c>
      <c r="V82" s="264"/>
      <c r="W82" s="264"/>
      <c r="X82" s="102"/>
      <c r="Y82" s="102"/>
      <c r="Z82" s="51"/>
      <c r="AA82" s="90"/>
      <c r="AB82" s="51"/>
    </row>
    <row r="83" spans="1:28" s="53" customFormat="1" ht="24.75" customHeight="1" x14ac:dyDescent="0.2">
      <c r="A83" s="264"/>
      <c r="B83" s="330"/>
      <c r="C83" s="264"/>
      <c r="D83" s="284"/>
      <c r="E83" s="262"/>
      <c r="F83" s="119" t="s">
        <v>175</v>
      </c>
      <c r="G83" s="273"/>
      <c r="H83" s="284"/>
      <c r="I83" s="37" t="s">
        <v>122</v>
      </c>
      <c r="J83" s="14">
        <v>44197</v>
      </c>
      <c r="K83" s="14">
        <v>44561</v>
      </c>
      <c r="L83" s="117">
        <v>0</v>
      </c>
      <c r="M83" s="117">
        <v>1</v>
      </c>
      <c r="N83" s="117">
        <v>0</v>
      </c>
      <c r="O83" s="117">
        <v>0</v>
      </c>
      <c r="P83" s="89">
        <v>0</v>
      </c>
      <c r="Q83" s="89">
        <v>1000</v>
      </c>
      <c r="R83" s="89">
        <v>0</v>
      </c>
      <c r="S83" s="89">
        <v>0</v>
      </c>
      <c r="T83" s="89"/>
      <c r="U83" s="91">
        <v>1000</v>
      </c>
      <c r="V83" s="264"/>
      <c r="W83" s="264"/>
      <c r="X83" s="102"/>
      <c r="Y83" s="102"/>
      <c r="Z83" s="51"/>
      <c r="AA83" s="90"/>
      <c r="AB83" s="51"/>
    </row>
    <row r="84" spans="1:28" s="53" customFormat="1" ht="30" customHeight="1" x14ac:dyDescent="0.2">
      <c r="A84" s="264"/>
      <c r="B84" s="330"/>
      <c r="C84" s="264"/>
      <c r="D84" s="264" t="s">
        <v>52</v>
      </c>
      <c r="E84" s="264" t="s">
        <v>187</v>
      </c>
      <c r="F84" s="194" t="s">
        <v>199</v>
      </c>
      <c r="G84" s="195" t="s">
        <v>134</v>
      </c>
      <c r="H84" s="284" t="s">
        <v>196</v>
      </c>
      <c r="I84" s="197" t="s">
        <v>201</v>
      </c>
      <c r="J84" s="198">
        <v>44197</v>
      </c>
      <c r="K84" s="198">
        <v>44561</v>
      </c>
      <c r="L84" s="199">
        <v>1</v>
      </c>
      <c r="M84" s="199">
        <v>0</v>
      </c>
      <c r="N84" s="199">
        <v>0</v>
      </c>
      <c r="O84" s="199">
        <v>0</v>
      </c>
      <c r="P84" s="200">
        <v>6000</v>
      </c>
      <c r="Q84" s="200">
        <v>0</v>
      </c>
      <c r="R84" s="200">
        <v>0</v>
      </c>
      <c r="S84" s="200">
        <v>0</v>
      </c>
      <c r="T84" s="200"/>
      <c r="U84" s="201">
        <v>6000</v>
      </c>
      <c r="V84" s="264"/>
      <c r="W84" s="264"/>
      <c r="X84" s="102"/>
      <c r="Y84" s="102"/>
      <c r="Z84" s="51"/>
      <c r="AA84" s="90"/>
      <c r="AB84" s="51"/>
    </row>
    <row r="85" spans="1:28" s="53" customFormat="1" ht="28.5" customHeight="1" x14ac:dyDescent="0.2">
      <c r="A85" s="264"/>
      <c r="B85" s="330"/>
      <c r="C85" s="264"/>
      <c r="D85" s="264"/>
      <c r="E85" s="264"/>
      <c r="F85" s="194" t="s">
        <v>198</v>
      </c>
      <c r="G85" s="195" t="s">
        <v>134</v>
      </c>
      <c r="H85" s="284"/>
      <c r="I85" s="197" t="s">
        <v>202</v>
      </c>
      <c r="J85" s="198">
        <v>44197</v>
      </c>
      <c r="K85" s="198">
        <v>44561</v>
      </c>
      <c r="L85" s="199">
        <v>1</v>
      </c>
      <c r="M85" s="199">
        <v>0</v>
      </c>
      <c r="N85" s="199">
        <v>0</v>
      </c>
      <c r="O85" s="199">
        <v>0</v>
      </c>
      <c r="P85" s="200">
        <v>6000</v>
      </c>
      <c r="Q85" s="200">
        <v>0</v>
      </c>
      <c r="R85" s="200">
        <v>0</v>
      </c>
      <c r="S85" s="200">
        <v>0</v>
      </c>
      <c r="T85" s="200"/>
      <c r="U85" s="201">
        <v>6000</v>
      </c>
      <c r="V85" s="264"/>
      <c r="W85" s="264"/>
      <c r="X85" s="102"/>
      <c r="Y85" s="102"/>
      <c r="Z85" s="51"/>
      <c r="AA85" s="90"/>
      <c r="AB85" s="51"/>
    </row>
    <row r="86" spans="1:28" s="53" customFormat="1" ht="28.5" customHeight="1" x14ac:dyDescent="0.2">
      <c r="A86" s="264"/>
      <c r="B86" s="330"/>
      <c r="C86" s="264"/>
      <c r="D86" s="264"/>
      <c r="E86" s="264"/>
      <c r="F86" s="196" t="s">
        <v>200</v>
      </c>
      <c r="G86" s="195" t="s">
        <v>203</v>
      </c>
      <c r="H86" s="284"/>
      <c r="I86" s="197" t="s">
        <v>202</v>
      </c>
      <c r="J86" s="198">
        <v>44197</v>
      </c>
      <c r="K86" s="198">
        <v>44561</v>
      </c>
      <c r="L86" s="199">
        <v>1</v>
      </c>
      <c r="M86" s="199">
        <v>0</v>
      </c>
      <c r="N86" s="199">
        <v>0</v>
      </c>
      <c r="O86" s="199">
        <v>0</v>
      </c>
      <c r="P86" s="200">
        <v>16339</v>
      </c>
      <c r="Q86" s="200">
        <v>0</v>
      </c>
      <c r="R86" s="200">
        <v>0</v>
      </c>
      <c r="S86" s="200">
        <v>0</v>
      </c>
      <c r="T86" s="200"/>
      <c r="U86" s="201">
        <f>P86+Q86+R86+S86</f>
        <v>16339</v>
      </c>
      <c r="V86" s="264"/>
      <c r="W86" s="264"/>
      <c r="X86" s="102"/>
      <c r="Y86" s="102"/>
      <c r="Z86" s="51"/>
      <c r="AA86" s="90"/>
      <c r="AB86" s="51"/>
    </row>
    <row r="87" spans="1:28" s="53" customFormat="1" ht="39.950000000000003" customHeight="1" x14ac:dyDescent="0.2">
      <c r="A87" s="264"/>
      <c r="B87" s="330"/>
      <c r="C87" s="264"/>
      <c r="D87" s="264"/>
      <c r="E87" s="264"/>
      <c r="F87" s="119" t="s">
        <v>197</v>
      </c>
      <c r="G87" s="37" t="s">
        <v>133</v>
      </c>
      <c r="H87" s="284"/>
      <c r="I87" s="37" t="s">
        <v>179</v>
      </c>
      <c r="J87" s="87">
        <v>44197</v>
      </c>
      <c r="K87" s="87">
        <v>44561</v>
      </c>
      <c r="L87" s="117">
        <v>1</v>
      </c>
      <c r="M87" s="117">
        <v>0</v>
      </c>
      <c r="N87" s="117">
        <v>0</v>
      </c>
      <c r="O87" s="117">
        <v>0</v>
      </c>
      <c r="P87" s="89">
        <v>5000</v>
      </c>
      <c r="Q87" s="89">
        <v>0</v>
      </c>
      <c r="R87" s="89">
        <v>0</v>
      </c>
      <c r="S87" s="89">
        <v>0</v>
      </c>
      <c r="T87" s="89"/>
      <c r="U87" s="91">
        <v>5000</v>
      </c>
      <c r="V87" s="264"/>
      <c r="W87" s="264"/>
      <c r="X87" s="102"/>
      <c r="Y87" s="102"/>
      <c r="Z87" s="51"/>
      <c r="AA87" s="90"/>
      <c r="AB87" s="51"/>
    </row>
    <row r="88" spans="1:28" s="53" customFormat="1" ht="37.5" customHeight="1" x14ac:dyDescent="0.2">
      <c r="A88" s="264"/>
      <c r="B88" s="330"/>
      <c r="C88" s="264"/>
      <c r="D88" s="264"/>
      <c r="E88" s="264"/>
      <c r="F88" s="24" t="s">
        <v>190</v>
      </c>
      <c r="G88" s="272" t="s">
        <v>134</v>
      </c>
      <c r="H88" s="284"/>
      <c r="I88" s="37" t="s">
        <v>165</v>
      </c>
      <c r="J88" s="87">
        <v>44197</v>
      </c>
      <c r="K88" s="87">
        <v>44561</v>
      </c>
      <c r="L88" s="117">
        <v>0</v>
      </c>
      <c r="M88" s="117">
        <v>1</v>
      </c>
      <c r="N88" s="117">
        <v>0</v>
      </c>
      <c r="O88" s="117">
        <v>0</v>
      </c>
      <c r="P88" s="89">
        <v>0</v>
      </c>
      <c r="Q88" s="89">
        <v>1000</v>
      </c>
      <c r="R88" s="89">
        <v>0</v>
      </c>
      <c r="S88" s="89">
        <v>0</v>
      </c>
      <c r="T88" s="89"/>
      <c r="U88" s="109">
        <v>1000</v>
      </c>
      <c r="V88" s="264"/>
      <c r="W88" s="264"/>
      <c r="X88" s="102"/>
      <c r="Y88" s="102"/>
      <c r="Z88" s="51"/>
      <c r="AA88" s="90"/>
      <c r="AB88" s="51"/>
    </row>
    <row r="89" spans="1:28" s="53" customFormat="1" ht="39" customHeight="1" x14ac:dyDescent="0.2">
      <c r="A89" s="264"/>
      <c r="B89" s="330"/>
      <c r="C89" s="264"/>
      <c r="D89" s="264"/>
      <c r="E89" s="264"/>
      <c r="F89" s="24" t="s">
        <v>166</v>
      </c>
      <c r="G89" s="284"/>
      <c r="H89" s="284"/>
      <c r="I89" s="37" t="s">
        <v>131</v>
      </c>
      <c r="J89" s="14">
        <v>44197</v>
      </c>
      <c r="K89" s="14">
        <v>44561</v>
      </c>
      <c r="L89" s="117">
        <v>1</v>
      </c>
      <c r="M89" s="117">
        <v>0</v>
      </c>
      <c r="N89" s="117">
        <v>0</v>
      </c>
      <c r="O89" s="117">
        <v>0</v>
      </c>
      <c r="P89" s="89">
        <v>2000</v>
      </c>
      <c r="Q89" s="89">
        <v>0</v>
      </c>
      <c r="R89" s="89">
        <v>0</v>
      </c>
      <c r="S89" s="89">
        <v>0</v>
      </c>
      <c r="T89" s="89"/>
      <c r="U89" s="109">
        <v>2000</v>
      </c>
      <c r="V89" s="264"/>
      <c r="W89" s="264"/>
      <c r="X89" s="102"/>
      <c r="Y89" s="102"/>
      <c r="Z89" s="51"/>
      <c r="AA89" s="90"/>
      <c r="AB89" s="51"/>
    </row>
    <row r="90" spans="1:28" s="53" customFormat="1" ht="40.5" customHeight="1" x14ac:dyDescent="0.2">
      <c r="A90" s="264"/>
      <c r="B90" s="330"/>
      <c r="C90" s="264"/>
      <c r="D90" s="264"/>
      <c r="E90" s="264"/>
      <c r="F90" s="24" t="s">
        <v>135</v>
      </c>
      <c r="G90" s="284"/>
      <c r="H90" s="284"/>
      <c r="I90" s="86" t="s">
        <v>125</v>
      </c>
      <c r="J90" s="14">
        <v>44197</v>
      </c>
      <c r="K90" s="14">
        <v>44561</v>
      </c>
      <c r="L90" s="95">
        <v>0.5</v>
      </c>
      <c r="M90" s="95">
        <v>0.5</v>
      </c>
      <c r="N90" s="95">
        <v>0</v>
      </c>
      <c r="O90" s="95">
        <v>0</v>
      </c>
      <c r="P90" s="184">
        <v>4807.37</v>
      </c>
      <c r="Q90" s="184">
        <v>4807.37</v>
      </c>
      <c r="R90" s="96">
        <v>0</v>
      </c>
      <c r="S90" s="96">
        <v>0</v>
      </c>
      <c r="T90" s="115"/>
      <c r="U90" s="109">
        <v>9614.74</v>
      </c>
      <c r="V90" s="264"/>
      <c r="W90" s="264"/>
      <c r="X90" s="102"/>
      <c r="Y90" s="120"/>
      <c r="Z90" s="121"/>
      <c r="AA90" s="52">
        <f>U92+U19</f>
        <v>286310.228</v>
      </c>
      <c r="AB90" s="51"/>
    </row>
    <row r="91" spans="1:28" s="53" customFormat="1" ht="38.25" customHeight="1" x14ac:dyDescent="0.2">
      <c r="A91" s="264"/>
      <c r="B91" s="330"/>
      <c r="C91" s="264"/>
      <c r="D91" s="264"/>
      <c r="E91" s="264"/>
      <c r="F91" s="24" t="s">
        <v>172</v>
      </c>
      <c r="G91" s="273"/>
      <c r="H91" s="273"/>
      <c r="I91" s="86" t="s">
        <v>174</v>
      </c>
      <c r="J91" s="87">
        <v>44197</v>
      </c>
      <c r="K91" s="87">
        <v>44561</v>
      </c>
      <c r="L91" s="95">
        <v>0.5</v>
      </c>
      <c r="M91" s="95">
        <v>0.5</v>
      </c>
      <c r="N91" s="95">
        <v>0</v>
      </c>
      <c r="O91" s="95">
        <v>0</v>
      </c>
      <c r="P91" s="96">
        <v>3500</v>
      </c>
      <c r="Q91" s="96">
        <v>3500</v>
      </c>
      <c r="R91" s="96">
        <v>0</v>
      </c>
      <c r="S91" s="96">
        <v>0</v>
      </c>
      <c r="T91" s="115"/>
      <c r="U91" s="109">
        <v>7000</v>
      </c>
      <c r="V91" s="264"/>
      <c r="W91" s="264"/>
      <c r="X91" s="102"/>
      <c r="Y91" s="120"/>
      <c r="Z91" s="121"/>
      <c r="AA91" s="52"/>
      <c r="AB91" s="51"/>
    </row>
    <row r="92" spans="1:28" ht="18.75" customHeight="1" x14ac:dyDescent="0.2">
      <c r="A92" s="122"/>
      <c r="B92" s="123"/>
      <c r="C92" s="5"/>
      <c r="D92" s="5"/>
      <c r="E92" s="5"/>
      <c r="F92" s="124"/>
      <c r="G92" s="5"/>
      <c r="H92" s="5"/>
      <c r="I92" s="125"/>
      <c r="J92" s="126"/>
      <c r="K92" s="126"/>
      <c r="L92" s="127"/>
      <c r="M92" s="127"/>
      <c r="N92" s="127"/>
      <c r="O92" s="127"/>
      <c r="P92" s="39"/>
      <c r="Q92" s="39"/>
      <c r="R92" s="39"/>
      <c r="S92" s="39"/>
      <c r="T92" s="39"/>
      <c r="U92" s="128">
        <f>SUM(U21:U91)</f>
        <v>210023.51</v>
      </c>
      <c r="V92" s="129"/>
      <c r="W92" s="130"/>
      <c r="X92" s="110"/>
      <c r="Y92" s="120"/>
      <c r="Z92" s="131"/>
      <c r="AA92" s="39"/>
      <c r="AB92" s="39"/>
    </row>
    <row r="93" spans="1:28" ht="11.25" customHeight="1" x14ac:dyDescent="0.25">
      <c r="A93" s="132"/>
      <c r="B93" s="133"/>
      <c r="U93" s="137"/>
      <c r="W93" s="138"/>
      <c r="X93" s="139"/>
      <c r="Y93" s="140"/>
      <c r="Z93" s="129"/>
    </row>
    <row r="94" spans="1:28" ht="15.75" customHeight="1" x14ac:dyDescent="0.25">
      <c r="A94" s="141"/>
      <c r="B94" s="133"/>
      <c r="C94" s="142"/>
      <c r="I94" s="288" t="s">
        <v>21</v>
      </c>
      <c r="J94" s="289"/>
      <c r="K94" s="289"/>
      <c r="L94" s="289"/>
      <c r="M94" s="289"/>
      <c r="N94" s="289"/>
      <c r="O94" s="290"/>
      <c r="P94" s="286">
        <f>U19</f>
        <v>76286.717999999993</v>
      </c>
      <c r="Q94" s="286"/>
      <c r="R94" s="143"/>
      <c r="S94" s="285"/>
      <c r="T94" s="285"/>
      <c r="U94" s="285"/>
      <c r="W94" s="138"/>
      <c r="Y94" s="140"/>
    </row>
    <row r="95" spans="1:28" ht="15.75" customHeight="1" x14ac:dyDescent="0.25">
      <c r="A95" s="141"/>
      <c r="C95" s="142"/>
      <c r="F95" s="144"/>
      <c r="I95" s="291" t="s">
        <v>144</v>
      </c>
      <c r="J95" s="292"/>
      <c r="K95" s="292"/>
      <c r="L95" s="292"/>
      <c r="M95" s="292"/>
      <c r="N95" s="292"/>
      <c r="O95" s="293"/>
      <c r="P95" s="287">
        <f>U92</f>
        <v>210023.51</v>
      </c>
      <c r="Q95" s="287"/>
      <c r="R95" s="143"/>
      <c r="S95" s="145"/>
      <c r="T95" s="145"/>
      <c r="U95" s="146"/>
      <c r="W95" s="138"/>
      <c r="Y95" s="53"/>
    </row>
    <row r="96" spans="1:28" ht="15.75" customHeight="1" x14ac:dyDescent="0.25">
      <c r="A96" s="141"/>
      <c r="C96" s="142"/>
      <c r="I96" s="294" t="s">
        <v>176</v>
      </c>
      <c r="J96" s="295"/>
      <c r="K96" s="295"/>
      <c r="L96" s="295"/>
      <c r="M96" s="295"/>
      <c r="N96" s="295"/>
      <c r="O96" s="296"/>
      <c r="P96" s="286">
        <f>P94+P95</f>
        <v>286310.228</v>
      </c>
      <c r="Q96" s="286"/>
      <c r="R96" s="143"/>
      <c r="S96" s="285"/>
      <c r="T96" s="285"/>
      <c r="U96" s="285"/>
      <c r="W96" s="138"/>
      <c r="Y96" s="53"/>
    </row>
    <row r="97" spans="1:26" ht="15.75" customHeight="1" x14ac:dyDescent="0.25">
      <c r="A97" s="141"/>
      <c r="C97" s="142"/>
      <c r="J97" s="147"/>
      <c r="K97" s="147"/>
      <c r="L97" s="148"/>
      <c r="M97" s="148"/>
      <c r="N97" s="148"/>
      <c r="O97" s="148"/>
      <c r="P97" s="149"/>
      <c r="Q97" s="143"/>
      <c r="R97" s="143"/>
      <c r="S97" s="146"/>
      <c r="T97" s="146"/>
      <c r="U97" s="146"/>
      <c r="W97" s="138"/>
      <c r="Y97" s="53"/>
    </row>
    <row r="98" spans="1:26" ht="15.75" customHeight="1" x14ac:dyDescent="0.25">
      <c r="A98" s="141"/>
      <c r="C98" s="142"/>
      <c r="F98" s="150" t="s">
        <v>145</v>
      </c>
      <c r="J98" s="151"/>
      <c r="K98" s="151"/>
      <c r="L98" s="152"/>
      <c r="M98" s="152"/>
      <c r="N98" s="152"/>
      <c r="O98" s="152"/>
      <c r="P98" s="153"/>
      <c r="Q98" s="153"/>
      <c r="R98" s="153"/>
      <c r="S98" s="154"/>
      <c r="T98" s="154"/>
      <c r="U98" s="155"/>
      <c r="W98" s="138"/>
      <c r="Y98" s="53"/>
    </row>
    <row r="99" spans="1:26" ht="21.75" customHeight="1" x14ac:dyDescent="0.25">
      <c r="A99" s="141"/>
      <c r="C99" s="142"/>
      <c r="F99" s="156"/>
      <c r="J99" s="151"/>
      <c r="K99" s="151"/>
      <c r="L99" s="152"/>
      <c r="M99" s="152"/>
      <c r="N99" s="152"/>
      <c r="O99" s="152"/>
      <c r="P99" s="153"/>
      <c r="Q99" s="153"/>
      <c r="R99" s="153"/>
      <c r="S99" s="154"/>
      <c r="T99" s="154"/>
      <c r="U99" s="154"/>
      <c r="W99" s="138"/>
      <c r="Y99" s="53"/>
    </row>
    <row r="100" spans="1:26" ht="39.75" customHeight="1" x14ac:dyDescent="0.25">
      <c r="A100" s="141"/>
      <c r="C100" s="142"/>
      <c r="F100" s="156"/>
      <c r="J100" s="151"/>
      <c r="K100" s="151"/>
      <c r="L100" s="152"/>
      <c r="M100" s="152"/>
      <c r="N100" s="152"/>
      <c r="O100" s="152"/>
      <c r="P100" s="153"/>
      <c r="Q100" s="153"/>
      <c r="R100" s="153"/>
      <c r="S100" s="154"/>
      <c r="T100" s="154"/>
      <c r="U100" s="154"/>
      <c r="W100" s="138"/>
      <c r="Y100" s="53"/>
    </row>
    <row r="101" spans="1:26" ht="39.75" customHeight="1" x14ac:dyDescent="0.25">
      <c r="A101" s="141"/>
      <c r="C101" s="142"/>
      <c r="F101" s="156"/>
      <c r="J101" s="151"/>
      <c r="K101" s="151"/>
      <c r="L101" s="152"/>
      <c r="M101" s="152"/>
      <c r="N101" s="152"/>
      <c r="O101" s="152"/>
      <c r="P101" s="153"/>
      <c r="Q101" s="153"/>
      <c r="R101" s="153"/>
      <c r="S101" s="154"/>
      <c r="T101" s="154"/>
      <c r="U101" s="154"/>
      <c r="W101" s="138"/>
      <c r="Y101" s="53"/>
    </row>
    <row r="102" spans="1:26" ht="24" customHeight="1" x14ac:dyDescent="0.25">
      <c r="A102" s="157"/>
      <c r="B102" s="158"/>
      <c r="C102" s="158"/>
      <c r="D102" s="159"/>
      <c r="E102" s="158"/>
      <c r="F102" s="158" t="s">
        <v>30</v>
      </c>
      <c r="G102" s="158"/>
      <c r="H102" s="158"/>
      <c r="I102" s="158"/>
      <c r="J102" s="160"/>
      <c r="K102" s="160"/>
      <c r="L102" s="148"/>
      <c r="M102" s="148"/>
      <c r="N102" s="148"/>
      <c r="O102" s="148"/>
      <c r="P102" s="143"/>
      <c r="Q102" s="143"/>
      <c r="R102" s="143"/>
      <c r="S102" s="158" t="s">
        <v>44</v>
      </c>
      <c r="T102" s="158"/>
      <c r="U102" s="146"/>
      <c r="V102" s="143"/>
      <c r="W102" s="161"/>
    </row>
    <row r="103" spans="1:26" ht="15.75" customHeight="1" x14ac:dyDescent="0.25">
      <c r="A103" s="162" t="s">
        <v>54</v>
      </c>
      <c r="B103" s="158"/>
      <c r="C103" s="158"/>
      <c r="D103" s="159"/>
      <c r="E103" s="158"/>
      <c r="F103" s="27" t="s">
        <v>31</v>
      </c>
      <c r="G103" s="158"/>
      <c r="H103" s="158"/>
      <c r="I103" s="158"/>
      <c r="J103" s="160"/>
      <c r="K103" s="160"/>
      <c r="L103" s="148"/>
      <c r="M103" s="148"/>
      <c r="N103" s="148"/>
      <c r="O103" s="148"/>
      <c r="P103" s="143"/>
      <c r="Q103" s="143"/>
      <c r="R103" s="143"/>
      <c r="S103" s="27" t="s">
        <v>46</v>
      </c>
      <c r="T103" s="27"/>
      <c r="U103" s="146"/>
      <c r="V103" s="143"/>
      <c r="W103" s="161"/>
      <c r="Z103" s="163">
        <f>160749.58-P95</f>
        <v>-49273.930000000022</v>
      </c>
    </row>
    <row r="104" spans="1:26" ht="70.5" customHeight="1" x14ac:dyDescent="0.25">
      <c r="A104" s="162"/>
      <c r="B104" s="158"/>
      <c r="C104" s="158"/>
      <c r="D104" s="159"/>
      <c r="E104" s="158"/>
      <c r="F104" s="27"/>
      <c r="G104" s="158"/>
      <c r="H104" s="158"/>
      <c r="I104" s="158"/>
      <c r="J104" s="160"/>
      <c r="K104" s="160"/>
      <c r="L104" s="148"/>
      <c r="M104" s="148"/>
      <c r="N104" s="148"/>
      <c r="O104" s="148"/>
      <c r="P104" s="143"/>
      <c r="Q104" s="143"/>
      <c r="R104" s="143"/>
      <c r="S104" s="27"/>
      <c r="T104" s="27"/>
      <c r="U104" s="146"/>
      <c r="V104" s="143"/>
      <c r="W104" s="161"/>
    </row>
    <row r="105" spans="1:26" ht="50.25" customHeight="1" x14ac:dyDescent="0.25">
      <c r="A105" s="157"/>
      <c r="B105" s="158"/>
      <c r="C105" s="158"/>
      <c r="D105" s="159"/>
      <c r="E105" s="158"/>
      <c r="F105" s="164"/>
      <c r="G105" s="158"/>
      <c r="H105" s="158"/>
      <c r="I105" s="158"/>
      <c r="J105" s="160" t="s">
        <v>50</v>
      </c>
      <c r="K105" s="160"/>
      <c r="L105" s="148"/>
      <c r="M105" s="148"/>
      <c r="N105" s="148"/>
      <c r="O105" s="148"/>
      <c r="P105" s="143"/>
      <c r="Q105" s="143"/>
      <c r="R105" s="143"/>
      <c r="S105" s="143"/>
      <c r="T105" s="143"/>
      <c r="U105" s="146"/>
      <c r="V105" s="143"/>
      <c r="W105" s="161"/>
    </row>
    <row r="106" spans="1:26" ht="24" customHeight="1" x14ac:dyDescent="0.25">
      <c r="A106" s="157" t="s">
        <v>177</v>
      </c>
      <c r="B106" s="158"/>
      <c r="C106" s="158"/>
      <c r="D106" s="159"/>
      <c r="E106" s="158"/>
      <c r="F106" s="158" t="s">
        <v>45</v>
      </c>
      <c r="G106" s="158"/>
      <c r="H106" s="158"/>
      <c r="I106" s="158"/>
      <c r="J106" s="160"/>
      <c r="K106" s="160"/>
      <c r="L106" s="148"/>
      <c r="M106" s="148"/>
      <c r="N106" s="148"/>
      <c r="O106" s="148"/>
      <c r="P106" s="143"/>
      <c r="Q106" s="143"/>
      <c r="R106" s="143"/>
      <c r="S106" s="158" t="s">
        <v>47</v>
      </c>
      <c r="T106" s="158"/>
      <c r="U106" s="146"/>
      <c r="V106" s="143"/>
      <c r="W106" s="161"/>
    </row>
    <row r="107" spans="1:26" ht="15.75" customHeight="1" x14ac:dyDescent="0.25">
      <c r="A107" s="162" t="s">
        <v>178</v>
      </c>
      <c r="B107" s="158"/>
      <c r="C107" s="158"/>
      <c r="D107" s="159"/>
      <c r="E107" s="158"/>
      <c r="F107" s="27" t="s">
        <v>46</v>
      </c>
      <c r="G107" s="158"/>
      <c r="H107" s="158"/>
      <c r="I107" s="158"/>
      <c r="J107" s="160"/>
      <c r="K107" s="160"/>
      <c r="L107" s="165"/>
      <c r="M107" s="166"/>
      <c r="N107" s="166"/>
      <c r="O107" s="166"/>
      <c r="P107" s="167"/>
      <c r="Q107" s="167"/>
      <c r="R107" s="167"/>
      <c r="S107" s="27" t="s">
        <v>46</v>
      </c>
      <c r="T107" s="27"/>
      <c r="U107" s="146"/>
      <c r="V107" s="168"/>
      <c r="W107" s="169"/>
    </row>
    <row r="108" spans="1:26" ht="51.75" customHeight="1" x14ac:dyDescent="0.2">
      <c r="A108" s="157"/>
      <c r="B108" s="158"/>
      <c r="C108" s="158"/>
      <c r="D108" s="158"/>
      <c r="E108" s="158"/>
      <c r="F108" s="308"/>
      <c r="G108" s="308"/>
      <c r="H108" s="308"/>
      <c r="I108" s="159"/>
      <c r="J108" s="160"/>
      <c r="K108" s="160"/>
      <c r="L108" s="165"/>
      <c r="M108" s="165"/>
      <c r="N108" s="165"/>
      <c r="O108" s="165"/>
      <c r="P108" s="158"/>
      <c r="Q108" s="158"/>
      <c r="R108" s="158"/>
      <c r="S108" s="158"/>
      <c r="T108" s="158"/>
      <c r="U108" s="170"/>
      <c r="V108" s="158"/>
      <c r="W108" s="169"/>
    </row>
    <row r="109" spans="1:26" ht="44.25" customHeight="1" x14ac:dyDescent="0.2">
      <c r="A109" s="157"/>
      <c r="B109" s="158"/>
      <c r="C109" s="158"/>
      <c r="D109" s="158"/>
      <c r="E109" s="158"/>
      <c r="F109" s="308"/>
      <c r="G109" s="308"/>
      <c r="H109" s="308"/>
      <c r="I109" s="159"/>
      <c r="J109" s="298"/>
      <c r="K109" s="298"/>
      <c r="L109" s="171"/>
      <c r="M109" s="171"/>
      <c r="N109" s="171"/>
      <c r="O109" s="171"/>
      <c r="P109" s="158"/>
      <c r="Q109" s="158"/>
      <c r="R109" s="158"/>
      <c r="S109" s="158"/>
      <c r="T109" s="158"/>
      <c r="U109" s="170"/>
      <c r="V109" s="158"/>
      <c r="W109" s="169"/>
    </row>
    <row r="110" spans="1:26" ht="38.25" customHeight="1" x14ac:dyDescent="0.25">
      <c r="A110" s="157"/>
      <c r="B110" s="158"/>
      <c r="C110" s="158"/>
      <c r="D110" s="8"/>
      <c r="E110" s="158"/>
      <c r="F110" s="164"/>
      <c r="G110" s="158"/>
      <c r="H110" s="158"/>
      <c r="I110" s="158"/>
      <c r="J110" s="299"/>
      <c r="K110" s="299"/>
      <c r="L110" s="9"/>
      <c r="M110" s="9"/>
      <c r="N110" s="9"/>
      <c r="O110" s="9"/>
      <c r="P110" s="158"/>
      <c r="Q110" s="158"/>
      <c r="R110" s="158"/>
      <c r="S110" s="158"/>
      <c r="T110" s="158"/>
      <c r="U110" s="170"/>
      <c r="V110" s="158"/>
      <c r="W110" s="169"/>
    </row>
    <row r="111" spans="1:26" ht="15.75" x14ac:dyDescent="0.25">
      <c r="A111" s="157"/>
      <c r="B111" s="158"/>
      <c r="C111" s="158"/>
      <c r="D111" s="8"/>
      <c r="E111" s="158"/>
      <c r="F111" s="164"/>
      <c r="G111" s="158"/>
      <c r="H111" s="158"/>
      <c r="I111" s="298" t="s">
        <v>48</v>
      </c>
      <c r="J111" s="298"/>
      <c r="K111" s="298"/>
      <c r="L111" s="298"/>
      <c r="M111" s="298"/>
      <c r="N111" s="9"/>
      <c r="O111" s="9"/>
      <c r="P111" s="158"/>
      <c r="Q111" s="158"/>
      <c r="R111" s="158"/>
      <c r="S111" s="158"/>
      <c r="T111" s="158"/>
      <c r="U111" s="170"/>
      <c r="V111" s="158"/>
      <c r="W111" s="169"/>
    </row>
    <row r="112" spans="1:26" ht="15.75" x14ac:dyDescent="0.25">
      <c r="A112" s="172"/>
      <c r="B112" s="173"/>
      <c r="C112" s="173"/>
      <c r="D112" s="10"/>
      <c r="E112" s="173"/>
      <c r="F112" s="174"/>
      <c r="G112" s="173"/>
      <c r="H112" s="173"/>
      <c r="I112" s="175" t="s">
        <v>46</v>
      </c>
      <c r="J112" s="173"/>
      <c r="K112" s="11"/>
      <c r="L112" s="12"/>
      <c r="M112" s="12"/>
      <c r="N112" s="12"/>
      <c r="O112" s="12"/>
      <c r="P112" s="173"/>
      <c r="Q112" s="173"/>
      <c r="R112" s="173"/>
      <c r="S112" s="173"/>
      <c r="T112" s="173"/>
      <c r="U112" s="176"/>
      <c r="V112" s="173"/>
      <c r="W112" s="177"/>
    </row>
    <row r="113" spans="4:15" x14ac:dyDescent="0.2">
      <c r="D113" s="1"/>
      <c r="G113" s="134"/>
      <c r="H113" s="134"/>
      <c r="I113" s="134"/>
      <c r="J113" s="28"/>
      <c r="K113" s="28"/>
      <c r="L113" s="4"/>
      <c r="M113" s="4"/>
      <c r="N113" s="4"/>
      <c r="O113" s="4"/>
    </row>
    <row r="114" spans="4:15" x14ac:dyDescent="0.2">
      <c r="D114" s="40"/>
      <c r="F114" s="307"/>
      <c r="G114" s="307"/>
      <c r="H114" s="307"/>
      <c r="I114" s="134"/>
    </row>
    <row r="115" spans="4:15" x14ac:dyDescent="0.2">
      <c r="D115" s="40"/>
    </row>
    <row r="116" spans="4:15" x14ac:dyDescent="0.2">
      <c r="D116" s="40"/>
      <c r="J116" s="300"/>
      <c r="K116" s="300"/>
      <c r="L116" s="180"/>
      <c r="M116" s="180"/>
      <c r="N116" s="180"/>
      <c r="O116" s="180"/>
    </row>
    <row r="117" spans="4:15" x14ac:dyDescent="0.2">
      <c r="D117" s="1"/>
      <c r="J117" s="297"/>
      <c r="K117" s="297"/>
      <c r="L117" s="4"/>
      <c r="M117" s="4"/>
      <c r="N117" s="4"/>
      <c r="O117" s="4"/>
    </row>
    <row r="118" spans="4:15" x14ac:dyDescent="0.2">
      <c r="D118" s="1"/>
      <c r="J118" s="28"/>
      <c r="K118" s="28"/>
      <c r="L118" s="4"/>
      <c r="M118" s="4"/>
      <c r="N118" s="4"/>
      <c r="O118" s="4"/>
    </row>
    <row r="119" spans="4:15" x14ac:dyDescent="0.2">
      <c r="D119" s="1"/>
      <c r="J119" s="28"/>
      <c r="K119" s="28"/>
      <c r="L119" s="4"/>
      <c r="M119" s="4"/>
      <c r="N119" s="4"/>
      <c r="O119" s="4"/>
    </row>
    <row r="120" spans="4:15" x14ac:dyDescent="0.2">
      <c r="D120" s="1"/>
      <c r="J120" s="28"/>
      <c r="K120" s="28"/>
      <c r="L120" s="4"/>
      <c r="M120" s="4"/>
      <c r="N120" s="4"/>
      <c r="O120" s="4"/>
    </row>
    <row r="121" spans="4:15" x14ac:dyDescent="0.2">
      <c r="G121" s="135"/>
    </row>
    <row r="122" spans="4:15" ht="15" x14ac:dyDescent="0.25">
      <c r="F122" s="181"/>
      <c r="G122" s="182"/>
    </row>
    <row r="123" spans="4:15" ht="15" x14ac:dyDescent="0.25">
      <c r="F123" s="181"/>
      <c r="G123" s="142"/>
    </row>
  </sheetData>
  <mergeCells count="156">
    <mergeCell ref="A43:A44"/>
    <mergeCell ref="A47:A55"/>
    <mergeCell ref="B47:B55"/>
    <mergeCell ref="C47:C55"/>
    <mergeCell ref="B43:B44"/>
    <mergeCell ref="C43:C44"/>
    <mergeCell ref="D43:D44"/>
    <mergeCell ref="E43:E44"/>
    <mergeCell ref="F43:F44"/>
    <mergeCell ref="B56:B91"/>
    <mergeCell ref="A56:A91"/>
    <mergeCell ref="A45:A46"/>
    <mergeCell ref="D45:D46"/>
    <mergeCell ref="G45:G46"/>
    <mergeCell ref="H45:H46"/>
    <mergeCell ref="C45:C46"/>
    <mergeCell ref="B45:B46"/>
    <mergeCell ref="G88:G91"/>
    <mergeCell ref="E56:E83"/>
    <mergeCell ref="E84:E91"/>
    <mergeCell ref="D56:D83"/>
    <mergeCell ref="D84:D91"/>
    <mergeCell ref="H56:H83"/>
    <mergeCell ref="H84:H91"/>
    <mergeCell ref="G56:G83"/>
    <mergeCell ref="E45:E46"/>
    <mergeCell ref="G22:G38"/>
    <mergeCell ref="H22:H38"/>
    <mergeCell ref="L51:L55"/>
    <mergeCell ref="M51:M55"/>
    <mergeCell ref="N51:N55"/>
    <mergeCell ref="O51:O55"/>
    <mergeCell ref="M22:M26"/>
    <mergeCell ref="H49:H50"/>
    <mergeCell ref="H51:H55"/>
    <mergeCell ref="J22:J26"/>
    <mergeCell ref="N22:N26"/>
    <mergeCell ref="O22:O26"/>
    <mergeCell ref="K22:K26"/>
    <mergeCell ref="L22:L26"/>
    <mergeCell ref="J27:J31"/>
    <mergeCell ref="K27:K31"/>
    <mergeCell ref="L27:L31"/>
    <mergeCell ref="M27:M31"/>
    <mergeCell ref="N27:N31"/>
    <mergeCell ref="G43:G44"/>
    <mergeCell ref="H43:H44"/>
    <mergeCell ref="G51:G55"/>
    <mergeCell ref="J67:J71"/>
    <mergeCell ref="K67:K71"/>
    <mergeCell ref="I62:I66"/>
    <mergeCell ref="I67:I71"/>
    <mergeCell ref="I111:M111"/>
    <mergeCell ref="J62:J66"/>
    <mergeCell ref="K62:K66"/>
    <mergeCell ref="A1:W1"/>
    <mergeCell ref="B3:V3"/>
    <mergeCell ref="L6:O6"/>
    <mergeCell ref="P6:S6"/>
    <mergeCell ref="E7:E19"/>
    <mergeCell ref="D7:D19"/>
    <mergeCell ref="C7:C19"/>
    <mergeCell ref="B7:B19"/>
    <mergeCell ref="A7:A19"/>
    <mergeCell ref="A4:W4"/>
    <mergeCell ref="G7:G18"/>
    <mergeCell ref="H7:H18"/>
    <mergeCell ref="J117:K117"/>
    <mergeCell ref="J109:K109"/>
    <mergeCell ref="J110:K110"/>
    <mergeCell ref="J116:K116"/>
    <mergeCell ref="J72:J76"/>
    <mergeCell ref="K72:K76"/>
    <mergeCell ref="C22:C26"/>
    <mergeCell ref="D22:D26"/>
    <mergeCell ref="A5:W5"/>
    <mergeCell ref="E20:W20"/>
    <mergeCell ref="V22:V26"/>
    <mergeCell ref="W22:W26"/>
    <mergeCell ref="F114:H114"/>
    <mergeCell ref="F108:H108"/>
    <mergeCell ref="F109:H109"/>
    <mergeCell ref="E47:E48"/>
    <mergeCell ref="D47:D48"/>
    <mergeCell ref="G47:G48"/>
    <mergeCell ref="H47:H48"/>
    <mergeCell ref="J47:J48"/>
    <mergeCell ref="K47:K48"/>
    <mergeCell ref="D49:D55"/>
    <mergeCell ref="E49:E55"/>
    <mergeCell ref="G49:G50"/>
    <mergeCell ref="S96:U96"/>
    <mergeCell ref="S94:U94"/>
    <mergeCell ref="L67:L71"/>
    <mergeCell ref="M67:M71"/>
    <mergeCell ref="N67:N71"/>
    <mergeCell ref="L72:L76"/>
    <mergeCell ref="M72:M76"/>
    <mergeCell ref="P94:Q94"/>
    <mergeCell ref="P95:Q95"/>
    <mergeCell ref="P96:Q96"/>
    <mergeCell ref="O67:O71"/>
    <mergeCell ref="I94:O94"/>
    <mergeCell ref="I95:O95"/>
    <mergeCell ref="I96:O96"/>
    <mergeCell ref="N72:N76"/>
    <mergeCell ref="O72:O76"/>
    <mergeCell ref="I72:I76"/>
    <mergeCell ref="O27:O31"/>
    <mergeCell ref="M57:M61"/>
    <mergeCell ref="N57:N61"/>
    <mergeCell ref="O57:O61"/>
    <mergeCell ref="K57:K61"/>
    <mergeCell ref="L57:L61"/>
    <mergeCell ref="W62:W66"/>
    <mergeCell ref="V57:V61"/>
    <mergeCell ref="W57:W61"/>
    <mergeCell ref="L62:L66"/>
    <mergeCell ref="M62:M66"/>
    <mergeCell ref="N62:N66"/>
    <mergeCell ref="U43:U44"/>
    <mergeCell ref="T43:T44"/>
    <mergeCell ref="V47:V48"/>
    <mergeCell ref="W47:W48"/>
    <mergeCell ref="V51:V55"/>
    <mergeCell ref="W51:W55"/>
    <mergeCell ref="V49:V50"/>
    <mergeCell ref="V45:V46"/>
    <mergeCell ref="W45:W46"/>
    <mergeCell ref="V43:V44"/>
    <mergeCell ref="W43:W44"/>
    <mergeCell ref="W27:W38"/>
    <mergeCell ref="B22:B42"/>
    <mergeCell ref="A21:A42"/>
    <mergeCell ref="E22:E42"/>
    <mergeCell ref="C56:C91"/>
    <mergeCell ref="V81:V91"/>
    <mergeCell ref="V27:V42"/>
    <mergeCell ref="W39:W42"/>
    <mergeCell ref="W81:W91"/>
    <mergeCell ref="I43:I44"/>
    <mergeCell ref="L43:L44"/>
    <mergeCell ref="M43:M44"/>
    <mergeCell ref="N43:N44"/>
    <mergeCell ref="O43:O44"/>
    <mergeCell ref="P43:P44"/>
    <mergeCell ref="Q43:Q44"/>
    <mergeCell ref="R43:R44"/>
    <mergeCell ref="S43:S44"/>
    <mergeCell ref="V67:V71"/>
    <mergeCell ref="W67:W71"/>
    <mergeCell ref="O62:O66"/>
    <mergeCell ref="W49:W50"/>
    <mergeCell ref="J57:J61"/>
    <mergeCell ref="T57:T61"/>
    <mergeCell ref="V62:V66"/>
  </mergeCells>
  <printOptions horizontalCentered="1"/>
  <pageMargins left="0.25" right="0.25" top="0.75" bottom="0.75" header="0.3" footer="0.3"/>
  <pageSetup paperSize="9" scale="43" fitToHeight="0" orientation="landscape" r:id="rId1"/>
  <rowBreaks count="3" manualBreakCount="3">
    <brk id="26" max="22" man="1"/>
    <brk id="50" max="22" man="1"/>
    <brk id="83"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DB551-F277-4381-8F7F-5D15DD3C2C5C}">
  <dimension ref="A1:AB128"/>
  <sheetViews>
    <sheetView topLeftCell="A100" zoomScale="60" zoomScaleNormal="60" workbookViewId="0">
      <selection activeCell="W54" sqref="W54:W55"/>
    </sheetView>
  </sheetViews>
  <sheetFormatPr baseColWidth="10" defaultColWidth="11.42578125" defaultRowHeight="14.25" x14ac:dyDescent="0.2"/>
  <cols>
    <col min="1" max="1" width="26.85546875" style="40" customWidth="1"/>
    <col min="2" max="2" width="16.7109375" style="40" customWidth="1"/>
    <col min="3" max="3" width="27.28515625" style="40" customWidth="1"/>
    <col min="4" max="4" width="15.42578125" style="134" customWidth="1"/>
    <col min="5" max="5" width="22" style="40" customWidth="1"/>
    <col min="6" max="6" width="37.5703125" style="125" customWidth="1"/>
    <col min="7" max="7" width="14.42578125" style="40" customWidth="1"/>
    <col min="8" max="8" width="20.42578125" style="40" customWidth="1"/>
    <col min="9" max="9" width="11.85546875" style="40" customWidth="1"/>
    <col min="10" max="10" width="9.28515625" style="135" customWidth="1"/>
    <col min="11" max="11" width="10.85546875" style="135" customWidth="1"/>
    <col min="12" max="12" width="6" style="136" customWidth="1"/>
    <col min="13" max="13" width="6.5703125" style="136" customWidth="1"/>
    <col min="14" max="14" width="5.7109375" style="136" customWidth="1"/>
    <col min="15" max="15" width="7.42578125" style="136" customWidth="1"/>
    <col min="16" max="16" width="10.140625" style="40" customWidth="1"/>
    <col min="17" max="17" width="10.42578125" style="40" customWidth="1"/>
    <col min="18" max="18" width="10" style="40" customWidth="1"/>
    <col min="19" max="19" width="10.28515625" style="40" customWidth="1"/>
    <col min="20" max="20" width="8.85546875" style="40" customWidth="1"/>
    <col min="21" max="21" width="15.28515625" style="178" customWidth="1"/>
    <col min="22" max="22" width="13.28515625" style="40" customWidth="1"/>
    <col min="23" max="23" width="16.28515625" style="179" customWidth="1"/>
    <col min="24" max="24" width="5.42578125" style="40" customWidth="1"/>
    <col min="25" max="25" width="9.7109375" style="40" customWidth="1"/>
    <col min="26" max="26" width="10.85546875" style="40" customWidth="1"/>
    <col min="27" max="16384" width="11.42578125" style="40"/>
  </cols>
  <sheetData>
    <row r="1" spans="1:28" ht="23.25" x14ac:dyDescent="0.35">
      <c r="A1" s="312" t="s">
        <v>205</v>
      </c>
      <c r="B1" s="312"/>
      <c r="C1" s="312"/>
      <c r="D1" s="312"/>
      <c r="E1" s="312"/>
      <c r="F1" s="312"/>
      <c r="G1" s="312"/>
      <c r="H1" s="312"/>
      <c r="I1" s="312"/>
      <c r="J1" s="312"/>
      <c r="K1" s="312"/>
      <c r="L1" s="312"/>
      <c r="M1" s="312"/>
      <c r="N1" s="312"/>
      <c r="O1" s="312"/>
      <c r="P1" s="312"/>
      <c r="Q1" s="312"/>
      <c r="R1" s="312"/>
      <c r="S1" s="312"/>
      <c r="T1" s="312"/>
      <c r="U1" s="312"/>
      <c r="V1" s="312"/>
      <c r="W1" s="312"/>
      <c r="X1" s="39"/>
      <c r="Y1" s="39"/>
      <c r="Z1" s="39"/>
      <c r="AA1" s="39"/>
      <c r="AB1" s="39"/>
    </row>
    <row r="2" spans="1:28" ht="15.75" x14ac:dyDescent="0.25">
      <c r="B2" s="27"/>
      <c r="C2" s="27"/>
      <c r="D2" s="41"/>
      <c r="E2" s="41"/>
      <c r="F2" s="42"/>
      <c r="G2" s="41"/>
      <c r="H2" s="41"/>
      <c r="I2" s="41"/>
      <c r="J2" s="41"/>
      <c r="K2" s="41"/>
      <c r="L2" s="43"/>
      <c r="M2" s="43"/>
      <c r="N2" s="43"/>
      <c r="O2" s="43"/>
      <c r="P2" s="41"/>
      <c r="Q2" s="41"/>
      <c r="R2" s="41"/>
      <c r="S2" s="41"/>
      <c r="T2" s="41"/>
      <c r="U2" s="44"/>
      <c r="V2" s="41"/>
      <c r="W2" s="41"/>
      <c r="X2" s="39"/>
      <c r="Y2" s="39"/>
      <c r="Z2" s="39"/>
      <c r="AA2" s="39"/>
      <c r="AB2" s="39"/>
    </row>
    <row r="3" spans="1:28" ht="23.25" customHeight="1" x14ac:dyDescent="0.3">
      <c r="A3" s="27"/>
      <c r="B3" s="313" t="s">
        <v>29</v>
      </c>
      <c r="C3" s="313"/>
      <c r="D3" s="313"/>
      <c r="E3" s="313"/>
      <c r="F3" s="313"/>
      <c r="G3" s="313"/>
      <c r="H3" s="313"/>
      <c r="I3" s="313"/>
      <c r="J3" s="313"/>
      <c r="K3" s="313"/>
      <c r="L3" s="313"/>
      <c r="M3" s="313"/>
      <c r="N3" s="313"/>
      <c r="O3" s="313"/>
      <c r="P3" s="313"/>
      <c r="Q3" s="313"/>
      <c r="R3" s="313"/>
      <c r="S3" s="313"/>
      <c r="T3" s="313"/>
      <c r="U3" s="313"/>
      <c r="V3" s="313"/>
      <c r="W3" s="41"/>
      <c r="X3" s="39"/>
      <c r="Y3" s="39"/>
      <c r="Z3" s="39"/>
      <c r="AA3" s="39"/>
      <c r="AB3" s="39"/>
    </row>
    <row r="4" spans="1:28" ht="23.25" customHeight="1" x14ac:dyDescent="0.25">
      <c r="A4" s="317" t="s">
        <v>204</v>
      </c>
      <c r="B4" s="317"/>
      <c r="C4" s="317"/>
      <c r="D4" s="317"/>
      <c r="E4" s="317"/>
      <c r="F4" s="317"/>
      <c r="G4" s="317"/>
      <c r="H4" s="317"/>
      <c r="I4" s="317"/>
      <c r="J4" s="317"/>
      <c r="K4" s="317"/>
      <c r="L4" s="317"/>
      <c r="M4" s="317"/>
      <c r="N4" s="317"/>
      <c r="O4" s="317"/>
      <c r="P4" s="317"/>
      <c r="Q4" s="317"/>
      <c r="R4" s="317"/>
      <c r="S4" s="317"/>
      <c r="T4" s="317"/>
      <c r="U4" s="317"/>
      <c r="V4" s="317"/>
      <c r="W4" s="317"/>
      <c r="X4" s="39"/>
      <c r="Y4" s="39"/>
      <c r="Z4" s="39"/>
      <c r="AA4" s="39"/>
      <c r="AB4" s="39"/>
    </row>
    <row r="5" spans="1:28" ht="53.25" customHeight="1" x14ac:dyDescent="0.2">
      <c r="A5" s="301" t="s">
        <v>18</v>
      </c>
      <c r="B5" s="302"/>
      <c r="C5" s="302"/>
      <c r="D5" s="302"/>
      <c r="E5" s="302"/>
      <c r="F5" s="302"/>
      <c r="G5" s="302"/>
      <c r="H5" s="302"/>
      <c r="I5" s="302"/>
      <c r="J5" s="302"/>
      <c r="K5" s="302"/>
      <c r="L5" s="302"/>
      <c r="M5" s="302"/>
      <c r="N5" s="302"/>
      <c r="O5" s="302"/>
      <c r="P5" s="302"/>
      <c r="Q5" s="302"/>
      <c r="R5" s="302"/>
      <c r="S5" s="302"/>
      <c r="T5" s="302"/>
      <c r="U5" s="302"/>
      <c r="V5" s="302"/>
      <c r="W5" s="303"/>
      <c r="X5" s="39"/>
      <c r="Y5" s="39"/>
      <c r="Z5" s="39"/>
      <c r="AA5" s="39"/>
      <c r="AB5" s="39"/>
    </row>
    <row r="6" spans="1:28" ht="77.25" customHeight="1" x14ac:dyDescent="0.2">
      <c r="A6" s="45" t="s">
        <v>8</v>
      </c>
      <c r="B6" s="45" t="s">
        <v>37</v>
      </c>
      <c r="C6" s="45" t="s">
        <v>20</v>
      </c>
      <c r="D6" s="45" t="s">
        <v>0</v>
      </c>
      <c r="E6" s="45" t="s">
        <v>1</v>
      </c>
      <c r="F6" s="45" t="s">
        <v>2</v>
      </c>
      <c r="G6" s="45" t="s">
        <v>19</v>
      </c>
      <c r="H6" s="45" t="s">
        <v>6</v>
      </c>
      <c r="I6" s="45" t="s">
        <v>58</v>
      </c>
      <c r="J6" s="45" t="s">
        <v>3</v>
      </c>
      <c r="K6" s="45" t="s">
        <v>4</v>
      </c>
      <c r="L6" s="314" t="s">
        <v>9</v>
      </c>
      <c r="M6" s="314"/>
      <c r="N6" s="314"/>
      <c r="O6" s="314"/>
      <c r="P6" s="315" t="s">
        <v>7</v>
      </c>
      <c r="Q6" s="315"/>
      <c r="R6" s="315"/>
      <c r="S6" s="315"/>
      <c r="T6" s="46" t="s">
        <v>146</v>
      </c>
      <c r="U6" s="46" t="s">
        <v>143</v>
      </c>
      <c r="V6" s="45" t="s">
        <v>5</v>
      </c>
      <c r="W6" s="46" t="s">
        <v>17</v>
      </c>
      <c r="X6" s="39"/>
      <c r="Y6" s="39"/>
      <c r="Z6" s="39"/>
      <c r="AA6" s="39"/>
      <c r="AB6" s="39"/>
    </row>
    <row r="7" spans="1:28" ht="39.950000000000003" customHeight="1" x14ac:dyDescent="0.2">
      <c r="A7" s="261" t="s">
        <v>32</v>
      </c>
      <c r="B7" s="258" t="s">
        <v>100</v>
      </c>
      <c r="C7" s="261" t="s">
        <v>101</v>
      </c>
      <c r="D7" s="261" t="s">
        <v>59</v>
      </c>
      <c r="E7" s="316" t="s">
        <v>33</v>
      </c>
      <c r="F7" s="47" t="s">
        <v>12</v>
      </c>
      <c r="G7" s="318"/>
      <c r="H7" s="321" t="s">
        <v>16</v>
      </c>
      <c r="I7" s="48" t="s">
        <v>81</v>
      </c>
      <c r="J7" s="13">
        <v>44197</v>
      </c>
      <c r="K7" s="14">
        <v>44196</v>
      </c>
      <c r="L7" s="15">
        <v>0.25</v>
      </c>
      <c r="M7" s="15">
        <v>0.25</v>
      </c>
      <c r="N7" s="15">
        <v>0.25</v>
      </c>
      <c r="O7" s="15">
        <v>0.25</v>
      </c>
      <c r="P7" s="16">
        <v>4200</v>
      </c>
      <c r="Q7" s="16">
        <v>4200</v>
      </c>
      <c r="R7" s="16">
        <v>4200</v>
      </c>
      <c r="S7" s="16">
        <v>4200</v>
      </c>
      <c r="T7" s="16"/>
      <c r="U7" s="17">
        <f>P7+Q7+R7+S7</f>
        <v>16800</v>
      </c>
      <c r="V7" s="19" t="s">
        <v>27</v>
      </c>
      <c r="W7" s="19" t="s">
        <v>28</v>
      </c>
      <c r="X7" s="39"/>
      <c r="Y7" s="39"/>
      <c r="Z7" s="49">
        <v>5.0999999999999996</v>
      </c>
      <c r="AA7" s="39"/>
      <c r="AB7" s="39"/>
    </row>
    <row r="8" spans="1:28" ht="39.950000000000003" customHeight="1" x14ac:dyDescent="0.2">
      <c r="A8" s="262"/>
      <c r="B8" s="259"/>
      <c r="C8" s="262"/>
      <c r="D8" s="262"/>
      <c r="E8" s="316"/>
      <c r="F8" s="47" t="s">
        <v>11</v>
      </c>
      <c r="G8" s="319"/>
      <c r="H8" s="322"/>
      <c r="I8" s="48" t="s">
        <v>81</v>
      </c>
      <c r="J8" s="13">
        <v>44197</v>
      </c>
      <c r="K8" s="14">
        <v>44196</v>
      </c>
      <c r="L8" s="15">
        <v>0.25</v>
      </c>
      <c r="M8" s="15">
        <v>0.25</v>
      </c>
      <c r="N8" s="15">
        <v>0.25</v>
      </c>
      <c r="O8" s="15">
        <v>0.25</v>
      </c>
      <c r="P8" s="16">
        <v>5880</v>
      </c>
      <c r="Q8" s="16">
        <v>5880</v>
      </c>
      <c r="R8" s="16">
        <v>5880</v>
      </c>
      <c r="S8" s="16">
        <v>5880</v>
      </c>
      <c r="T8" s="16"/>
      <c r="U8" s="17">
        <f>+P8+Q8+R8+S8</f>
        <v>23520</v>
      </c>
      <c r="V8" s="19" t="s">
        <v>27</v>
      </c>
      <c r="W8" s="19" t="s">
        <v>28</v>
      </c>
      <c r="X8" s="39"/>
      <c r="Y8" s="39"/>
      <c r="Z8" s="49">
        <f>Z7-S7</f>
        <v>-4194.8999999999996</v>
      </c>
      <c r="AA8" s="39"/>
      <c r="AB8" s="39"/>
    </row>
    <row r="9" spans="1:28" ht="39.950000000000003" customHeight="1" x14ac:dyDescent="0.2">
      <c r="A9" s="262"/>
      <c r="B9" s="259"/>
      <c r="C9" s="262"/>
      <c r="D9" s="262"/>
      <c r="E9" s="316"/>
      <c r="F9" s="50" t="s">
        <v>34</v>
      </c>
      <c r="G9" s="319"/>
      <c r="H9" s="322"/>
      <c r="I9" s="48" t="s">
        <v>81</v>
      </c>
      <c r="J9" s="13">
        <v>44197</v>
      </c>
      <c r="K9" s="14">
        <v>44196</v>
      </c>
      <c r="L9" s="15">
        <v>0.25</v>
      </c>
      <c r="M9" s="15">
        <v>0.25</v>
      </c>
      <c r="N9" s="15">
        <v>0.25</v>
      </c>
      <c r="O9" s="15">
        <v>0.25</v>
      </c>
      <c r="P9" s="16">
        <v>2199</v>
      </c>
      <c r="Q9" s="16">
        <v>2199</v>
      </c>
      <c r="R9" s="16">
        <v>2199</v>
      </c>
      <c r="S9" s="16">
        <v>2199</v>
      </c>
      <c r="T9" s="16"/>
      <c r="U9" s="17">
        <f t="shared" ref="U9" si="0">+P9+Q9+R9+S9</f>
        <v>8796</v>
      </c>
      <c r="V9" s="19" t="s">
        <v>27</v>
      </c>
      <c r="W9" s="19" t="s">
        <v>28</v>
      </c>
      <c r="X9" s="39"/>
      <c r="Y9" s="39"/>
      <c r="Z9" s="39"/>
      <c r="AA9" s="39"/>
      <c r="AB9" s="39"/>
    </row>
    <row r="10" spans="1:28" s="53" customFormat="1" ht="39.950000000000003" customHeight="1" x14ac:dyDescent="0.2">
      <c r="A10" s="262"/>
      <c r="B10" s="259"/>
      <c r="C10" s="262"/>
      <c r="D10" s="262"/>
      <c r="E10" s="316"/>
      <c r="F10" s="50" t="s">
        <v>10</v>
      </c>
      <c r="G10" s="319"/>
      <c r="H10" s="322"/>
      <c r="I10" s="48" t="s">
        <v>82</v>
      </c>
      <c r="J10" s="13">
        <v>44197</v>
      </c>
      <c r="K10" s="14">
        <v>44196</v>
      </c>
      <c r="L10" s="15">
        <v>0.25</v>
      </c>
      <c r="M10" s="15">
        <v>0.25</v>
      </c>
      <c r="N10" s="15">
        <v>0.25</v>
      </c>
      <c r="O10" s="15">
        <v>0.25</v>
      </c>
      <c r="P10" s="16">
        <v>1430.502</v>
      </c>
      <c r="Q10" s="16">
        <v>1430.502</v>
      </c>
      <c r="R10" s="16">
        <v>1430.502</v>
      </c>
      <c r="S10" s="16">
        <v>1430.502</v>
      </c>
      <c r="T10" s="16"/>
      <c r="U10" s="17">
        <f>SUM(P10:S10)</f>
        <v>5722.0079999999998</v>
      </c>
      <c r="V10" s="19" t="s">
        <v>27</v>
      </c>
      <c r="W10" s="20" t="s">
        <v>26</v>
      </c>
      <c r="X10" s="51"/>
      <c r="Y10" s="51"/>
      <c r="Z10" s="52">
        <f>U7+U8+U9</f>
        <v>49116</v>
      </c>
      <c r="AA10" s="51"/>
      <c r="AB10" s="51"/>
    </row>
    <row r="11" spans="1:28" s="53" customFormat="1" ht="39.950000000000003" customHeight="1" x14ac:dyDescent="0.2">
      <c r="A11" s="262"/>
      <c r="B11" s="259"/>
      <c r="C11" s="262"/>
      <c r="D11" s="262"/>
      <c r="E11" s="316"/>
      <c r="F11" s="50" t="s">
        <v>13</v>
      </c>
      <c r="G11" s="319"/>
      <c r="H11" s="322"/>
      <c r="I11" s="48" t="s">
        <v>83</v>
      </c>
      <c r="J11" s="13">
        <v>44197</v>
      </c>
      <c r="K11" s="14">
        <v>44196</v>
      </c>
      <c r="L11" s="15">
        <v>0.25</v>
      </c>
      <c r="M11" s="15">
        <v>0.25</v>
      </c>
      <c r="N11" s="15">
        <v>0.25</v>
      </c>
      <c r="O11" s="15">
        <v>0.25</v>
      </c>
      <c r="P11" s="54">
        <v>1023.25</v>
      </c>
      <c r="Q11" s="54">
        <v>1023.25</v>
      </c>
      <c r="R11" s="54">
        <v>1023.25</v>
      </c>
      <c r="S11" s="54">
        <v>1023.25</v>
      </c>
      <c r="T11" s="54"/>
      <c r="U11" s="17">
        <f>SUM(P11:S11)</f>
        <v>4093</v>
      </c>
      <c r="V11" s="19" t="s">
        <v>27</v>
      </c>
      <c r="W11" s="19" t="s">
        <v>28</v>
      </c>
      <c r="X11" s="51">
        <f>U11/4</f>
        <v>1023.25</v>
      </c>
      <c r="Y11" s="51"/>
      <c r="Z11" s="51"/>
      <c r="AA11" s="51"/>
      <c r="AB11" s="51"/>
    </row>
    <row r="12" spans="1:28" s="53" customFormat="1" ht="39.950000000000003" customHeight="1" x14ac:dyDescent="0.2">
      <c r="A12" s="262"/>
      <c r="B12" s="259"/>
      <c r="C12" s="262"/>
      <c r="D12" s="262"/>
      <c r="E12" s="316"/>
      <c r="F12" s="50" t="s">
        <v>14</v>
      </c>
      <c r="G12" s="319"/>
      <c r="H12" s="322"/>
      <c r="I12" s="48" t="s">
        <v>84</v>
      </c>
      <c r="J12" s="13">
        <v>44409</v>
      </c>
      <c r="K12" s="14">
        <v>44561</v>
      </c>
      <c r="L12" s="15">
        <v>0.25</v>
      </c>
      <c r="M12" s="15">
        <v>0.25</v>
      </c>
      <c r="N12" s="15">
        <v>0.25</v>
      </c>
      <c r="O12" s="15">
        <v>0.25</v>
      </c>
      <c r="P12" s="16">
        <v>637.5</v>
      </c>
      <c r="Q12" s="16">
        <v>637.5</v>
      </c>
      <c r="R12" s="16">
        <v>637.5</v>
      </c>
      <c r="S12" s="16">
        <v>637.5</v>
      </c>
      <c r="T12" s="16"/>
      <c r="U12" s="17">
        <f>SUM(P12:S12)</f>
        <v>2550</v>
      </c>
      <c r="V12" s="19" t="s">
        <v>27</v>
      </c>
      <c r="W12" s="19" t="s">
        <v>28</v>
      </c>
      <c r="X12" s="51">
        <f>U12/4</f>
        <v>637.5</v>
      </c>
      <c r="Y12" s="51"/>
      <c r="Z12" s="51"/>
      <c r="AA12" s="51"/>
      <c r="AB12" s="51"/>
    </row>
    <row r="13" spans="1:28" s="53" customFormat="1" ht="39.950000000000003" customHeight="1" x14ac:dyDescent="0.2">
      <c r="A13" s="262"/>
      <c r="B13" s="259"/>
      <c r="C13" s="262"/>
      <c r="D13" s="262"/>
      <c r="E13" s="316"/>
      <c r="F13" s="50" t="s">
        <v>15</v>
      </c>
      <c r="G13" s="319"/>
      <c r="H13" s="322"/>
      <c r="I13" s="48" t="s">
        <v>85</v>
      </c>
      <c r="J13" s="13">
        <v>44197</v>
      </c>
      <c r="K13" s="14">
        <v>44561</v>
      </c>
      <c r="L13" s="15">
        <v>0.25</v>
      </c>
      <c r="M13" s="15">
        <v>0.25</v>
      </c>
      <c r="N13" s="15">
        <v>0.25</v>
      </c>
      <c r="O13" s="15">
        <v>0.25</v>
      </c>
      <c r="P13" s="16">
        <v>1022.84</v>
      </c>
      <c r="Q13" s="16">
        <v>1022.84</v>
      </c>
      <c r="R13" s="16">
        <v>1022.84</v>
      </c>
      <c r="S13" s="16">
        <v>1022.84</v>
      </c>
      <c r="T13" s="16"/>
      <c r="U13" s="17">
        <f>SUM(P13:S13)</f>
        <v>4091.36</v>
      </c>
      <c r="V13" s="19" t="s">
        <v>27</v>
      </c>
      <c r="W13" s="19" t="s">
        <v>28</v>
      </c>
      <c r="X13" s="51"/>
      <c r="Y13" s="51"/>
      <c r="Z13" s="51"/>
      <c r="AA13" s="51"/>
      <c r="AB13" s="51"/>
    </row>
    <row r="14" spans="1:28" ht="35.25" customHeight="1" x14ac:dyDescent="0.2">
      <c r="A14" s="262"/>
      <c r="B14" s="259"/>
      <c r="C14" s="262"/>
      <c r="D14" s="262"/>
      <c r="E14" s="316"/>
      <c r="F14" s="50" t="s">
        <v>24</v>
      </c>
      <c r="G14" s="319"/>
      <c r="H14" s="322"/>
      <c r="I14" s="55" t="s">
        <v>86</v>
      </c>
      <c r="J14" s="14">
        <v>44075</v>
      </c>
      <c r="K14" s="14">
        <v>44196</v>
      </c>
      <c r="L14" s="15">
        <v>0</v>
      </c>
      <c r="M14" s="15">
        <v>0</v>
      </c>
      <c r="N14" s="15">
        <v>0.5</v>
      </c>
      <c r="O14" s="15">
        <v>0.5</v>
      </c>
      <c r="P14" s="18">
        <v>1686.77</v>
      </c>
      <c r="Q14" s="18">
        <v>1686.77</v>
      </c>
      <c r="R14" s="18">
        <v>2127.5500000000002</v>
      </c>
      <c r="S14" s="18">
        <v>2127.58</v>
      </c>
      <c r="T14" s="18"/>
      <c r="U14" s="17">
        <f>SUM(P14:S14)</f>
        <v>7628.67</v>
      </c>
      <c r="V14" s="19" t="s">
        <v>27</v>
      </c>
      <c r="W14" s="20" t="s">
        <v>26</v>
      </c>
      <c r="X14" s="39"/>
      <c r="Y14" s="39">
        <f>2296.42+6889.27</f>
        <v>9185.69</v>
      </c>
      <c r="Z14" s="39"/>
      <c r="AA14" s="39"/>
      <c r="AB14" s="39"/>
    </row>
    <row r="15" spans="1:28" ht="29.25" customHeight="1" x14ac:dyDescent="0.2">
      <c r="A15" s="262"/>
      <c r="B15" s="259"/>
      <c r="C15" s="262"/>
      <c r="D15" s="262"/>
      <c r="E15" s="316"/>
      <c r="F15" s="50" t="s">
        <v>149</v>
      </c>
      <c r="G15" s="319"/>
      <c r="H15" s="322"/>
      <c r="I15" s="55" t="s">
        <v>150</v>
      </c>
      <c r="J15" s="13">
        <v>44197</v>
      </c>
      <c r="K15" s="14">
        <v>44196</v>
      </c>
      <c r="L15" s="15">
        <v>0</v>
      </c>
      <c r="M15" s="15">
        <v>0</v>
      </c>
      <c r="N15" s="15">
        <v>0</v>
      </c>
      <c r="O15" s="15">
        <v>1</v>
      </c>
      <c r="P15" s="18">
        <v>0</v>
      </c>
      <c r="Q15" s="18">
        <v>0</v>
      </c>
      <c r="R15" s="18">
        <v>0</v>
      </c>
      <c r="S15" s="18">
        <v>51</v>
      </c>
      <c r="T15" s="18"/>
      <c r="U15" s="17">
        <v>200</v>
      </c>
      <c r="V15" s="19" t="s">
        <v>27</v>
      </c>
      <c r="W15" s="20" t="s">
        <v>26</v>
      </c>
      <c r="X15" s="39"/>
      <c r="Y15" s="39"/>
      <c r="Z15" s="39"/>
      <c r="AA15" s="39"/>
      <c r="AB15" s="39"/>
    </row>
    <row r="16" spans="1:28" ht="29.25" customHeight="1" x14ac:dyDescent="0.2">
      <c r="A16" s="262"/>
      <c r="B16" s="259"/>
      <c r="C16" s="262"/>
      <c r="D16" s="262"/>
      <c r="E16" s="316"/>
      <c r="F16" s="50" t="s">
        <v>25</v>
      </c>
      <c r="G16" s="319"/>
      <c r="H16" s="322"/>
      <c r="I16" s="55" t="s">
        <v>139</v>
      </c>
      <c r="J16" s="13"/>
      <c r="K16" s="14"/>
      <c r="L16" s="15">
        <v>0.25</v>
      </c>
      <c r="M16" s="15">
        <v>0.25</v>
      </c>
      <c r="N16" s="15">
        <v>0.25</v>
      </c>
      <c r="O16" s="15">
        <v>0.25</v>
      </c>
      <c r="P16" s="18">
        <v>562.26</v>
      </c>
      <c r="Q16" s="18">
        <v>562.26</v>
      </c>
      <c r="R16" s="18">
        <v>709.18</v>
      </c>
      <c r="S16" s="18">
        <v>709.19</v>
      </c>
      <c r="T16" s="18"/>
      <c r="U16" s="17">
        <f>SUM(P16:S16)</f>
        <v>2542.89</v>
      </c>
      <c r="V16" s="21" t="s">
        <v>27</v>
      </c>
      <c r="W16" s="22" t="s">
        <v>26</v>
      </c>
      <c r="X16" s="39"/>
      <c r="Y16" s="39"/>
      <c r="Z16" s="39"/>
      <c r="AA16" s="39"/>
      <c r="AB16" s="39"/>
    </row>
    <row r="17" spans="1:28" ht="24.75" customHeight="1" x14ac:dyDescent="0.2">
      <c r="A17" s="262"/>
      <c r="B17" s="259"/>
      <c r="C17" s="262"/>
      <c r="D17" s="262"/>
      <c r="E17" s="316"/>
      <c r="F17" s="50" t="s">
        <v>137</v>
      </c>
      <c r="G17" s="319"/>
      <c r="H17" s="322"/>
      <c r="I17" s="55" t="s">
        <v>138</v>
      </c>
      <c r="J17" s="14"/>
      <c r="K17" s="14"/>
      <c r="L17" s="15">
        <v>1</v>
      </c>
      <c r="M17" s="15">
        <v>0</v>
      </c>
      <c r="N17" s="15">
        <v>0</v>
      </c>
      <c r="O17" s="15">
        <v>0</v>
      </c>
      <c r="P17" s="16">
        <f>U17</f>
        <v>192.78</v>
      </c>
      <c r="Q17" s="16">
        <v>0</v>
      </c>
      <c r="R17" s="16">
        <v>750</v>
      </c>
      <c r="S17" s="16">
        <v>750</v>
      </c>
      <c r="T17" s="16"/>
      <c r="U17" s="17">
        <v>192.78</v>
      </c>
      <c r="V17" s="21" t="s">
        <v>27</v>
      </c>
      <c r="W17" s="22" t="s">
        <v>26</v>
      </c>
      <c r="X17" s="39"/>
      <c r="Y17" s="39"/>
      <c r="Z17" s="39"/>
      <c r="AA17" s="39"/>
      <c r="AB17" s="39"/>
    </row>
    <row r="18" spans="1:28" ht="34.5" customHeight="1" x14ac:dyDescent="0.2">
      <c r="A18" s="262"/>
      <c r="B18" s="259"/>
      <c r="C18" s="262"/>
      <c r="D18" s="262"/>
      <c r="E18" s="316"/>
      <c r="F18" s="50" t="s">
        <v>126</v>
      </c>
      <c r="G18" s="320"/>
      <c r="H18" s="323"/>
      <c r="I18" s="55" t="s">
        <v>151</v>
      </c>
      <c r="J18" s="14"/>
      <c r="K18" s="14"/>
      <c r="L18" s="15">
        <v>0.25</v>
      </c>
      <c r="M18" s="15">
        <v>0.25</v>
      </c>
      <c r="N18" s="15">
        <v>0.25</v>
      </c>
      <c r="O18" s="15">
        <v>0.25</v>
      </c>
      <c r="P18" s="16">
        <v>37.5</v>
      </c>
      <c r="Q18" s="16">
        <v>37.5</v>
      </c>
      <c r="R18" s="16">
        <v>37.5</v>
      </c>
      <c r="S18" s="16">
        <v>37.51</v>
      </c>
      <c r="T18" s="16"/>
      <c r="U18" s="17">
        <f>P18+Q18+R18+S18</f>
        <v>150.01</v>
      </c>
      <c r="V18" s="21" t="s">
        <v>27</v>
      </c>
      <c r="W18" s="22" t="s">
        <v>26</v>
      </c>
      <c r="X18" s="39"/>
      <c r="Y18" s="39"/>
      <c r="Z18" s="56"/>
      <c r="AA18" s="39"/>
      <c r="AB18" s="39"/>
    </row>
    <row r="19" spans="1:28" ht="30" customHeight="1" x14ac:dyDescent="0.2">
      <c r="A19" s="263"/>
      <c r="B19" s="260"/>
      <c r="C19" s="263"/>
      <c r="D19" s="262"/>
      <c r="E19" s="258"/>
      <c r="F19" s="57"/>
      <c r="G19" s="58"/>
      <c r="H19" s="59"/>
      <c r="I19" s="59"/>
      <c r="J19" s="59"/>
      <c r="K19" s="59"/>
      <c r="L19" s="59"/>
      <c r="M19" s="59"/>
      <c r="N19" s="59"/>
      <c r="O19" s="59"/>
      <c r="P19" s="59"/>
      <c r="Q19" s="2"/>
      <c r="R19" s="2"/>
      <c r="S19" s="2"/>
      <c r="T19" s="2"/>
      <c r="U19" s="6">
        <f>SUM(U7:U18)</f>
        <v>76286.717999999993</v>
      </c>
      <c r="V19" s="3"/>
      <c r="W19" s="7"/>
      <c r="X19" s="39"/>
      <c r="Y19" s="39"/>
      <c r="Z19" s="39"/>
      <c r="AA19" s="39"/>
      <c r="AB19" s="39"/>
    </row>
    <row r="20" spans="1:28" ht="39.950000000000003" customHeight="1" x14ac:dyDescent="0.2">
      <c r="A20" s="60"/>
      <c r="B20" s="61"/>
      <c r="C20" s="62"/>
      <c r="D20" s="63"/>
      <c r="E20" s="304" t="s">
        <v>55</v>
      </c>
      <c r="F20" s="304"/>
      <c r="G20" s="304"/>
      <c r="H20" s="304"/>
      <c r="I20" s="304"/>
      <c r="J20" s="304"/>
      <c r="K20" s="304"/>
      <c r="L20" s="304"/>
      <c r="M20" s="304"/>
      <c r="N20" s="304"/>
      <c r="O20" s="304"/>
      <c r="P20" s="304"/>
      <c r="Q20" s="304"/>
      <c r="R20" s="304"/>
      <c r="S20" s="304"/>
      <c r="T20" s="304"/>
      <c r="U20" s="304"/>
      <c r="V20" s="304"/>
      <c r="W20" s="304"/>
      <c r="X20" s="39"/>
      <c r="Y20" s="39"/>
      <c r="Z20" s="39"/>
      <c r="AA20" s="39"/>
      <c r="AB20" s="39"/>
    </row>
    <row r="21" spans="1:28" s="53" customFormat="1" ht="245.25" customHeight="1" x14ac:dyDescent="0.2">
      <c r="A21" s="261" t="s">
        <v>103</v>
      </c>
      <c r="B21" s="64" t="s">
        <v>102</v>
      </c>
      <c r="C21" s="29" t="s">
        <v>22</v>
      </c>
      <c r="D21" s="29" t="s">
        <v>57</v>
      </c>
      <c r="E21" s="31" t="s">
        <v>78</v>
      </c>
      <c r="F21" s="65" t="s">
        <v>140</v>
      </c>
      <c r="G21" s="29" t="s">
        <v>35</v>
      </c>
      <c r="H21" s="66" t="s">
        <v>191</v>
      </c>
      <c r="I21" s="66" t="s">
        <v>87</v>
      </c>
      <c r="J21" s="67">
        <v>44197</v>
      </c>
      <c r="K21" s="67">
        <v>44560</v>
      </c>
      <c r="L21" s="68">
        <v>0.25</v>
      </c>
      <c r="M21" s="68">
        <v>0.25</v>
      </c>
      <c r="N21" s="68">
        <v>0.25</v>
      </c>
      <c r="O21" s="68">
        <v>0.25</v>
      </c>
      <c r="P21" s="183">
        <v>4450.0574999999999</v>
      </c>
      <c r="Q21" s="183">
        <v>4450.0574999999999</v>
      </c>
      <c r="R21" s="183">
        <v>4450.0574999999999</v>
      </c>
      <c r="S21" s="183">
        <v>4450.0574999999999</v>
      </c>
      <c r="T21" s="69"/>
      <c r="U21" s="70">
        <f>P21+Q21+R21+S21</f>
        <v>17800.23</v>
      </c>
      <c r="V21" s="29" t="s">
        <v>56</v>
      </c>
      <c r="W21" s="29" t="s">
        <v>23</v>
      </c>
      <c r="X21" s="71"/>
      <c r="Y21" s="51"/>
      <c r="Z21" s="51"/>
      <c r="AA21" s="51"/>
      <c r="AB21" s="51"/>
    </row>
    <row r="22" spans="1:28" s="53" customFormat="1" ht="40.5" customHeight="1" x14ac:dyDescent="0.2">
      <c r="A22" s="262"/>
      <c r="B22" s="258" t="s">
        <v>60</v>
      </c>
      <c r="C22" s="261" t="s">
        <v>136</v>
      </c>
      <c r="D22" s="261" t="s">
        <v>59</v>
      </c>
      <c r="E22" s="261" t="s">
        <v>79</v>
      </c>
      <c r="F22" s="72" t="s">
        <v>141</v>
      </c>
      <c r="G22" s="261"/>
      <c r="H22" s="261"/>
      <c r="I22" s="23" t="s">
        <v>88</v>
      </c>
      <c r="J22" s="309">
        <v>44197</v>
      </c>
      <c r="K22" s="309">
        <v>44561</v>
      </c>
      <c r="L22" s="277">
        <v>0.25</v>
      </c>
      <c r="M22" s="277">
        <v>0.25</v>
      </c>
      <c r="N22" s="277">
        <v>0.25</v>
      </c>
      <c r="O22" s="277">
        <v>0.25</v>
      </c>
      <c r="P22" s="73">
        <v>2703</v>
      </c>
      <c r="Q22" s="73">
        <v>2703</v>
      </c>
      <c r="R22" s="73">
        <v>2703</v>
      </c>
      <c r="S22" s="73">
        <v>2703</v>
      </c>
      <c r="T22" s="74"/>
      <c r="U22" s="75">
        <f>SUM(P22:S22)</f>
        <v>10812</v>
      </c>
      <c r="V22" s="305"/>
      <c r="W22" s="261"/>
      <c r="X22" s="51"/>
      <c r="Y22" s="51"/>
      <c r="Z22" s="51"/>
      <c r="AA22" s="51"/>
      <c r="AB22" s="51"/>
    </row>
    <row r="23" spans="1:28" s="53" customFormat="1" ht="31.5" customHeight="1" x14ac:dyDescent="0.2">
      <c r="A23" s="262"/>
      <c r="B23" s="259"/>
      <c r="C23" s="262"/>
      <c r="D23" s="262"/>
      <c r="E23" s="262"/>
      <c r="F23" s="76" t="s">
        <v>61</v>
      </c>
      <c r="G23" s="262"/>
      <c r="H23" s="262"/>
      <c r="I23" s="23" t="s">
        <v>89</v>
      </c>
      <c r="J23" s="329"/>
      <c r="K23" s="329"/>
      <c r="L23" s="278"/>
      <c r="M23" s="278"/>
      <c r="N23" s="278"/>
      <c r="O23" s="278"/>
      <c r="P23" s="73">
        <v>225.25</v>
      </c>
      <c r="Q23" s="73">
        <v>225.25</v>
      </c>
      <c r="R23" s="73">
        <v>225.25</v>
      </c>
      <c r="S23" s="73">
        <v>225.25</v>
      </c>
      <c r="T23" s="77"/>
      <c r="U23" s="75">
        <f t="shared" ref="U23:U26" si="1">SUM(P23:S23)</f>
        <v>901</v>
      </c>
      <c r="V23" s="306"/>
      <c r="W23" s="262"/>
      <c r="X23" s="51"/>
      <c r="Y23" s="51"/>
      <c r="Z23" s="51"/>
      <c r="AA23" s="51"/>
      <c r="AB23" s="51"/>
    </row>
    <row r="24" spans="1:28" s="53" customFormat="1" ht="25.5" customHeight="1" x14ac:dyDescent="0.2">
      <c r="A24" s="262"/>
      <c r="B24" s="259"/>
      <c r="C24" s="262"/>
      <c r="D24" s="262"/>
      <c r="E24" s="262"/>
      <c r="F24" s="76" t="s">
        <v>62</v>
      </c>
      <c r="G24" s="262"/>
      <c r="H24" s="262"/>
      <c r="I24" s="23" t="s">
        <v>90</v>
      </c>
      <c r="J24" s="329"/>
      <c r="K24" s="329"/>
      <c r="L24" s="278"/>
      <c r="M24" s="278"/>
      <c r="N24" s="278"/>
      <c r="O24" s="278"/>
      <c r="P24" s="73">
        <v>106.25</v>
      </c>
      <c r="Q24" s="73">
        <v>106.25</v>
      </c>
      <c r="R24" s="73">
        <v>106.25</v>
      </c>
      <c r="S24" s="73">
        <v>106.25</v>
      </c>
      <c r="T24" s="77"/>
      <c r="U24" s="75">
        <f t="shared" si="1"/>
        <v>425</v>
      </c>
      <c r="V24" s="306"/>
      <c r="W24" s="262"/>
      <c r="X24" s="51"/>
      <c r="Y24" s="52"/>
      <c r="Z24" s="52"/>
      <c r="AA24" s="51"/>
      <c r="AB24" s="51"/>
    </row>
    <row r="25" spans="1:28" s="53" customFormat="1" ht="31.5" customHeight="1" x14ac:dyDescent="0.2">
      <c r="A25" s="262"/>
      <c r="B25" s="259"/>
      <c r="C25" s="262"/>
      <c r="D25" s="262"/>
      <c r="E25" s="262"/>
      <c r="F25" s="76" t="s">
        <v>36</v>
      </c>
      <c r="G25" s="262"/>
      <c r="H25" s="262"/>
      <c r="I25" s="23" t="s">
        <v>91</v>
      </c>
      <c r="J25" s="329"/>
      <c r="K25" s="329"/>
      <c r="L25" s="278"/>
      <c r="M25" s="278"/>
      <c r="N25" s="278"/>
      <c r="O25" s="278"/>
      <c r="P25" s="73">
        <v>225.25</v>
      </c>
      <c r="Q25" s="73">
        <v>225.25</v>
      </c>
      <c r="R25" s="73">
        <v>225.25</v>
      </c>
      <c r="S25" s="73">
        <v>225.25</v>
      </c>
      <c r="T25" s="77"/>
      <c r="U25" s="75">
        <f t="shared" si="1"/>
        <v>901</v>
      </c>
      <c r="V25" s="306"/>
      <c r="W25" s="262"/>
      <c r="X25" s="51"/>
      <c r="Y25" s="52"/>
      <c r="Z25" s="51"/>
      <c r="AA25" s="52"/>
      <c r="AB25" s="51"/>
    </row>
    <row r="26" spans="1:28" s="53" customFormat="1" ht="33" customHeight="1" x14ac:dyDescent="0.2">
      <c r="A26" s="262"/>
      <c r="B26" s="259"/>
      <c r="C26" s="262"/>
      <c r="D26" s="262"/>
      <c r="E26" s="262"/>
      <c r="F26" s="76" t="s">
        <v>63</v>
      </c>
      <c r="G26" s="262"/>
      <c r="H26" s="262"/>
      <c r="I26" s="23" t="s">
        <v>92</v>
      </c>
      <c r="J26" s="329"/>
      <c r="K26" s="329"/>
      <c r="L26" s="278"/>
      <c r="M26" s="278"/>
      <c r="N26" s="278"/>
      <c r="O26" s="278"/>
      <c r="P26" s="73">
        <v>314.89999999999998</v>
      </c>
      <c r="Q26" s="73">
        <v>314.89999999999998</v>
      </c>
      <c r="R26" s="73">
        <v>314.89999999999998</v>
      </c>
      <c r="S26" s="73">
        <v>314.89999999999998</v>
      </c>
      <c r="T26" s="77"/>
      <c r="U26" s="75">
        <f t="shared" si="1"/>
        <v>1259.5999999999999</v>
      </c>
      <c r="V26" s="306"/>
      <c r="W26" s="262"/>
      <c r="X26" s="51"/>
      <c r="Y26" s="78"/>
      <c r="Z26" s="51"/>
      <c r="AA26" s="51"/>
      <c r="AB26" s="51"/>
    </row>
    <row r="27" spans="1:28" s="53" customFormat="1" ht="36.75" customHeight="1" x14ac:dyDescent="0.2">
      <c r="A27" s="262"/>
      <c r="B27" s="259"/>
      <c r="C27" s="79"/>
      <c r="D27" s="79"/>
      <c r="E27" s="262"/>
      <c r="F27" s="72" t="s">
        <v>142</v>
      </c>
      <c r="G27" s="262"/>
      <c r="H27" s="262"/>
      <c r="I27" s="23" t="s">
        <v>88</v>
      </c>
      <c r="J27" s="309">
        <v>44197</v>
      </c>
      <c r="K27" s="309">
        <v>44561</v>
      </c>
      <c r="L27" s="277">
        <v>0.25</v>
      </c>
      <c r="M27" s="277">
        <v>0.25</v>
      </c>
      <c r="N27" s="277">
        <v>0.25</v>
      </c>
      <c r="O27" s="277">
        <v>0.25</v>
      </c>
      <c r="P27" s="80">
        <v>1500</v>
      </c>
      <c r="Q27" s="80">
        <v>1500</v>
      </c>
      <c r="R27" s="80">
        <v>1500</v>
      </c>
      <c r="S27" s="80">
        <v>1500</v>
      </c>
      <c r="T27" s="75"/>
      <c r="U27" s="17">
        <f>SUM(P27:S27)</f>
        <v>6000</v>
      </c>
      <c r="V27" s="261" t="s">
        <v>53</v>
      </c>
      <c r="W27" s="261" t="s">
        <v>40</v>
      </c>
      <c r="X27" s="51"/>
      <c r="Y27" s="78"/>
      <c r="Z27" s="51"/>
      <c r="AA27" s="51"/>
      <c r="AB27" s="51"/>
    </row>
    <row r="28" spans="1:28" s="53" customFormat="1" ht="28.5" customHeight="1" x14ac:dyDescent="0.2">
      <c r="A28" s="262"/>
      <c r="B28" s="259"/>
      <c r="C28" s="79"/>
      <c r="D28" s="79"/>
      <c r="E28" s="262"/>
      <c r="F28" s="76" t="s">
        <v>61</v>
      </c>
      <c r="G28" s="262"/>
      <c r="H28" s="262"/>
      <c r="I28" s="23" t="s">
        <v>89</v>
      </c>
      <c r="J28" s="329"/>
      <c r="K28" s="329"/>
      <c r="L28" s="278"/>
      <c r="M28" s="278"/>
      <c r="N28" s="278"/>
      <c r="O28" s="278"/>
      <c r="P28" s="80">
        <v>125</v>
      </c>
      <c r="Q28" s="80">
        <v>125</v>
      </c>
      <c r="R28" s="80">
        <v>125</v>
      </c>
      <c r="S28" s="80">
        <v>125</v>
      </c>
      <c r="T28" s="81"/>
      <c r="U28" s="17">
        <f>SUM(P28:S28)</f>
        <v>500</v>
      </c>
      <c r="V28" s="262"/>
      <c r="W28" s="262"/>
      <c r="X28" s="51"/>
      <c r="Y28" s="52"/>
      <c r="Z28" s="51"/>
      <c r="AA28" s="51"/>
      <c r="AB28" s="51"/>
    </row>
    <row r="29" spans="1:28" s="53" customFormat="1" ht="28.5" customHeight="1" x14ac:dyDescent="0.2">
      <c r="A29" s="262"/>
      <c r="B29" s="259"/>
      <c r="C29" s="79"/>
      <c r="D29" s="79"/>
      <c r="E29" s="262"/>
      <c r="F29" s="76" t="s">
        <v>62</v>
      </c>
      <c r="G29" s="262"/>
      <c r="H29" s="262"/>
      <c r="I29" s="23" t="s">
        <v>90</v>
      </c>
      <c r="J29" s="329"/>
      <c r="K29" s="329"/>
      <c r="L29" s="278"/>
      <c r="M29" s="278"/>
      <c r="N29" s="278"/>
      <c r="O29" s="278"/>
      <c r="P29" s="80">
        <v>106.25</v>
      </c>
      <c r="Q29" s="80">
        <v>106.25</v>
      </c>
      <c r="R29" s="80">
        <v>106.25</v>
      </c>
      <c r="S29" s="80">
        <v>106.25</v>
      </c>
      <c r="T29" s="81"/>
      <c r="U29" s="17">
        <f>SUM(P29:S29)</f>
        <v>425</v>
      </c>
      <c r="V29" s="262"/>
      <c r="W29" s="262"/>
      <c r="X29" s="51"/>
      <c r="Y29" s="52"/>
      <c r="Z29" s="51"/>
      <c r="AA29" s="51"/>
      <c r="AB29" s="51"/>
    </row>
    <row r="30" spans="1:28" s="53" customFormat="1" ht="32.25" customHeight="1" x14ac:dyDescent="0.2">
      <c r="A30" s="262"/>
      <c r="B30" s="259"/>
      <c r="C30" s="79"/>
      <c r="D30" s="79"/>
      <c r="E30" s="262"/>
      <c r="F30" s="76" t="s">
        <v>36</v>
      </c>
      <c r="G30" s="262"/>
      <c r="H30" s="262"/>
      <c r="I30" s="23" t="s">
        <v>91</v>
      </c>
      <c r="J30" s="329"/>
      <c r="K30" s="329"/>
      <c r="L30" s="278"/>
      <c r="M30" s="278"/>
      <c r="N30" s="278"/>
      <c r="O30" s="278"/>
      <c r="P30" s="80">
        <v>124.95</v>
      </c>
      <c r="Q30" s="80">
        <v>124.95</v>
      </c>
      <c r="R30" s="80">
        <v>124.95</v>
      </c>
      <c r="S30" s="80">
        <v>124.95</v>
      </c>
      <c r="T30" s="81"/>
      <c r="U30" s="17">
        <f>SUM(P30:S30)</f>
        <v>499.8</v>
      </c>
      <c r="V30" s="262"/>
      <c r="W30" s="262"/>
      <c r="X30" s="51"/>
      <c r="Y30" s="52"/>
      <c r="Z30" s="52"/>
      <c r="AA30" s="51"/>
      <c r="AB30" s="51"/>
    </row>
    <row r="31" spans="1:28" s="53" customFormat="1" ht="28.5" customHeight="1" x14ac:dyDescent="0.2">
      <c r="A31" s="262"/>
      <c r="B31" s="259"/>
      <c r="C31" s="79"/>
      <c r="D31" s="79"/>
      <c r="E31" s="262"/>
      <c r="F31" s="76" t="s">
        <v>63</v>
      </c>
      <c r="G31" s="262"/>
      <c r="H31" s="262"/>
      <c r="I31" s="23" t="s">
        <v>92</v>
      </c>
      <c r="J31" s="329"/>
      <c r="K31" s="329"/>
      <c r="L31" s="278"/>
      <c r="M31" s="278"/>
      <c r="N31" s="278"/>
      <c r="O31" s="278"/>
      <c r="P31" s="80">
        <v>174.75</v>
      </c>
      <c r="Q31" s="80">
        <v>174.75</v>
      </c>
      <c r="R31" s="80">
        <v>174.75</v>
      </c>
      <c r="S31" s="80">
        <v>174.75</v>
      </c>
      <c r="T31" s="81"/>
      <c r="U31" s="17">
        <f>SUM(P31:S31)</f>
        <v>699</v>
      </c>
      <c r="V31" s="262"/>
      <c r="W31" s="262"/>
      <c r="X31" s="51"/>
      <c r="Y31" s="52"/>
      <c r="Z31" s="51"/>
      <c r="AA31" s="51"/>
      <c r="AB31" s="51"/>
    </row>
    <row r="32" spans="1:28" s="53" customFormat="1" ht="39.950000000000003" customHeight="1" x14ac:dyDescent="0.2">
      <c r="A32" s="262"/>
      <c r="B32" s="259"/>
      <c r="C32" s="79"/>
      <c r="D32" s="79"/>
      <c r="E32" s="262"/>
      <c r="F32" s="76" t="s">
        <v>112</v>
      </c>
      <c r="G32" s="262"/>
      <c r="H32" s="262"/>
      <c r="I32" s="23" t="s">
        <v>113</v>
      </c>
      <c r="J32" s="14">
        <v>44197</v>
      </c>
      <c r="K32" s="82">
        <v>44561</v>
      </c>
      <c r="L32" s="15">
        <v>0.25</v>
      </c>
      <c r="M32" s="15">
        <v>0.25</v>
      </c>
      <c r="N32" s="15">
        <v>0.25</v>
      </c>
      <c r="O32" s="15">
        <v>0.25</v>
      </c>
      <c r="P32" s="17">
        <v>625</v>
      </c>
      <c r="Q32" s="17">
        <v>625</v>
      </c>
      <c r="R32" s="17">
        <v>625</v>
      </c>
      <c r="S32" s="17">
        <v>625</v>
      </c>
      <c r="T32" s="17"/>
      <c r="U32" s="17">
        <f t="shared" ref="U32:U34" si="2">SUM(P32+Q32+R32+S32)</f>
        <v>2500</v>
      </c>
      <c r="V32" s="262"/>
      <c r="W32" s="262"/>
      <c r="X32" s="51"/>
      <c r="Y32" s="52"/>
      <c r="Z32" s="51"/>
      <c r="AA32" s="51"/>
      <c r="AB32" s="51"/>
    </row>
    <row r="33" spans="1:28" s="53" customFormat="1" ht="30" customHeight="1" x14ac:dyDescent="0.2">
      <c r="A33" s="262"/>
      <c r="B33" s="259"/>
      <c r="C33" s="79"/>
      <c r="D33" s="79"/>
      <c r="E33" s="262"/>
      <c r="F33" s="76" t="s">
        <v>114</v>
      </c>
      <c r="G33" s="262"/>
      <c r="H33" s="262"/>
      <c r="I33" s="23" t="s">
        <v>115</v>
      </c>
      <c r="J33" s="14">
        <v>44197</v>
      </c>
      <c r="K33" s="82">
        <v>44561</v>
      </c>
      <c r="L33" s="15">
        <v>0.25</v>
      </c>
      <c r="M33" s="15">
        <v>0.25</v>
      </c>
      <c r="N33" s="15">
        <v>0.25</v>
      </c>
      <c r="O33" s="15">
        <v>0.25</v>
      </c>
      <c r="P33" s="75">
        <v>125</v>
      </c>
      <c r="Q33" s="75">
        <v>125</v>
      </c>
      <c r="R33" s="75">
        <v>125</v>
      </c>
      <c r="S33" s="75">
        <v>125</v>
      </c>
      <c r="T33" s="75"/>
      <c r="U33" s="17">
        <f t="shared" si="2"/>
        <v>500</v>
      </c>
      <c r="V33" s="262"/>
      <c r="W33" s="262"/>
      <c r="X33" s="51"/>
      <c r="Y33" s="52"/>
      <c r="Z33" s="51"/>
      <c r="AA33" s="51"/>
      <c r="AB33" s="51"/>
    </row>
    <row r="34" spans="1:28" s="53" customFormat="1" ht="28.5" customHeight="1" x14ac:dyDescent="0.2">
      <c r="A34" s="262"/>
      <c r="B34" s="259"/>
      <c r="C34" s="79"/>
      <c r="D34" s="79"/>
      <c r="E34" s="262"/>
      <c r="F34" s="76" t="s">
        <v>64</v>
      </c>
      <c r="G34" s="262"/>
      <c r="H34" s="262"/>
      <c r="I34" s="35" t="s">
        <v>93</v>
      </c>
      <c r="J34" s="14">
        <v>44197</v>
      </c>
      <c r="K34" s="82">
        <v>44561</v>
      </c>
      <c r="L34" s="83">
        <v>0.5</v>
      </c>
      <c r="M34" s="83">
        <v>0.5</v>
      </c>
      <c r="N34" s="83">
        <v>0</v>
      </c>
      <c r="O34" s="83">
        <v>0</v>
      </c>
      <c r="P34" s="84">
        <v>1000</v>
      </c>
      <c r="Q34" s="84">
        <v>1000</v>
      </c>
      <c r="R34" s="84">
        <v>0</v>
      </c>
      <c r="S34" s="84">
        <v>0</v>
      </c>
      <c r="T34" s="84"/>
      <c r="U34" s="17">
        <f t="shared" si="2"/>
        <v>2000</v>
      </c>
      <c r="V34" s="262"/>
      <c r="W34" s="262"/>
      <c r="X34" s="51"/>
      <c r="Y34" s="51"/>
      <c r="Z34" s="51"/>
      <c r="AA34" s="51"/>
      <c r="AB34" s="51"/>
    </row>
    <row r="35" spans="1:28" s="53" customFormat="1" ht="28.5" customHeight="1" x14ac:dyDescent="0.2">
      <c r="A35" s="262"/>
      <c r="B35" s="259"/>
      <c r="C35" s="79"/>
      <c r="D35" s="79"/>
      <c r="E35" s="262"/>
      <c r="F35" s="85" t="s">
        <v>116</v>
      </c>
      <c r="G35" s="262"/>
      <c r="H35" s="262"/>
      <c r="I35" s="29" t="s">
        <v>94</v>
      </c>
      <c r="J35" s="82">
        <v>44197</v>
      </c>
      <c r="K35" s="82">
        <v>44561</v>
      </c>
      <c r="L35" s="83">
        <v>0.5</v>
      </c>
      <c r="M35" s="83">
        <v>0.5</v>
      </c>
      <c r="N35" s="83">
        <v>0</v>
      </c>
      <c r="O35" s="83">
        <v>0</v>
      </c>
      <c r="P35" s="84">
        <v>2000</v>
      </c>
      <c r="Q35" s="84">
        <v>1500</v>
      </c>
      <c r="R35" s="84">
        <v>0</v>
      </c>
      <c r="S35" s="84">
        <v>0</v>
      </c>
      <c r="T35" s="84"/>
      <c r="U35" s="17">
        <v>2000</v>
      </c>
      <c r="V35" s="262"/>
      <c r="W35" s="262"/>
      <c r="X35" s="51"/>
      <c r="Y35" s="51"/>
      <c r="Z35" s="51"/>
      <c r="AA35" s="51"/>
      <c r="AB35" s="51"/>
    </row>
    <row r="36" spans="1:28" s="53" customFormat="1" ht="39.950000000000003" customHeight="1" x14ac:dyDescent="0.2">
      <c r="A36" s="262"/>
      <c r="B36" s="259"/>
      <c r="C36" s="79"/>
      <c r="D36" s="79"/>
      <c r="E36" s="262"/>
      <c r="F36" s="85" t="s">
        <v>158</v>
      </c>
      <c r="G36" s="262"/>
      <c r="H36" s="262"/>
      <c r="I36" s="29" t="s">
        <v>110</v>
      </c>
      <c r="J36" s="82">
        <v>44197</v>
      </c>
      <c r="K36" s="82">
        <v>44561</v>
      </c>
      <c r="L36" s="83">
        <v>0.25</v>
      </c>
      <c r="M36" s="83">
        <v>0.25</v>
      </c>
      <c r="N36" s="83">
        <v>0.25</v>
      </c>
      <c r="O36" s="83">
        <v>0.25</v>
      </c>
      <c r="P36" s="75">
        <v>625</v>
      </c>
      <c r="Q36" s="75">
        <v>625</v>
      </c>
      <c r="R36" s="75">
        <v>625</v>
      </c>
      <c r="S36" s="75">
        <v>625</v>
      </c>
      <c r="T36" s="75"/>
      <c r="U36" s="17">
        <v>1000</v>
      </c>
      <c r="V36" s="262"/>
      <c r="W36" s="262"/>
      <c r="X36" s="51"/>
      <c r="Y36" s="51"/>
      <c r="Z36" s="51"/>
      <c r="AA36" s="51"/>
      <c r="AB36" s="51"/>
    </row>
    <row r="37" spans="1:28" ht="36" customHeight="1" x14ac:dyDescent="0.2">
      <c r="A37" s="262"/>
      <c r="B37" s="259"/>
      <c r="C37" s="185"/>
      <c r="D37" s="185"/>
      <c r="E37" s="262"/>
      <c r="F37" s="186" t="s">
        <v>152</v>
      </c>
      <c r="G37" s="262"/>
      <c r="H37" s="262"/>
      <c r="I37" s="187" t="s">
        <v>110</v>
      </c>
      <c r="J37" s="188">
        <v>44197</v>
      </c>
      <c r="K37" s="188">
        <v>44561</v>
      </c>
      <c r="L37" s="189">
        <v>0</v>
      </c>
      <c r="M37" s="189">
        <v>0.5</v>
      </c>
      <c r="N37" s="189">
        <v>0.5</v>
      </c>
      <c r="O37" s="189">
        <v>0</v>
      </c>
      <c r="P37" s="187">
        <v>2000</v>
      </c>
      <c r="Q37" s="190">
        <v>0</v>
      </c>
      <c r="R37" s="190">
        <v>0</v>
      </c>
      <c r="S37" s="190">
        <v>0</v>
      </c>
      <c r="T37" s="187"/>
      <c r="U37" s="191">
        <v>2000</v>
      </c>
      <c r="V37" s="262"/>
      <c r="W37" s="262"/>
      <c r="X37" s="39"/>
      <c r="Y37" s="39"/>
      <c r="Z37" s="39"/>
      <c r="AA37" s="39"/>
      <c r="AB37" s="39"/>
    </row>
    <row r="38" spans="1:28" s="53" customFormat="1" ht="39.950000000000003" customHeight="1" x14ac:dyDescent="0.2">
      <c r="A38" s="262"/>
      <c r="B38" s="259"/>
      <c r="C38" s="30"/>
      <c r="D38" s="30"/>
      <c r="E38" s="262"/>
      <c r="F38" s="36" t="s">
        <v>148</v>
      </c>
      <c r="G38" s="263"/>
      <c r="H38" s="263"/>
      <c r="I38" s="86" t="s">
        <v>117</v>
      </c>
      <c r="J38" s="87">
        <v>44197</v>
      </c>
      <c r="K38" s="87">
        <v>44561</v>
      </c>
      <c r="L38" s="88">
        <v>0.5</v>
      </c>
      <c r="M38" s="88">
        <v>0.5</v>
      </c>
      <c r="N38" s="88">
        <v>0.75</v>
      </c>
      <c r="O38" s="88">
        <v>2.5</v>
      </c>
      <c r="P38" s="89">
        <v>0</v>
      </c>
      <c r="Q38" s="89">
        <v>1500</v>
      </c>
      <c r="R38" s="89">
        <v>1500</v>
      </c>
      <c r="S38" s="89">
        <v>0</v>
      </c>
      <c r="T38" s="86"/>
      <c r="U38" s="17">
        <f>SUM(P38:S38)</f>
        <v>3000</v>
      </c>
      <c r="V38" s="262"/>
      <c r="W38" s="263"/>
      <c r="X38" s="51"/>
      <c r="Y38" s="51"/>
      <c r="Z38" s="51"/>
      <c r="AA38" s="51"/>
      <c r="AB38" s="51"/>
    </row>
    <row r="39" spans="1:28" s="53" customFormat="1" ht="39.950000000000003" customHeight="1" x14ac:dyDescent="0.2">
      <c r="A39" s="262"/>
      <c r="B39" s="259"/>
      <c r="C39" s="30"/>
      <c r="D39" s="30"/>
      <c r="E39" s="262"/>
      <c r="F39" s="36" t="s">
        <v>168</v>
      </c>
      <c r="G39" s="30"/>
      <c r="H39" s="30"/>
      <c r="I39" s="86" t="s">
        <v>97</v>
      </c>
      <c r="J39" s="82">
        <v>44197</v>
      </c>
      <c r="K39" s="82">
        <v>44561</v>
      </c>
      <c r="L39" s="88">
        <v>0.25</v>
      </c>
      <c r="M39" s="88">
        <v>0.25</v>
      </c>
      <c r="N39" s="88">
        <v>0.25</v>
      </c>
      <c r="O39" s="88">
        <v>0.25</v>
      </c>
      <c r="P39" s="89">
        <v>75</v>
      </c>
      <c r="Q39" s="89">
        <v>75</v>
      </c>
      <c r="R39" s="89">
        <v>75</v>
      </c>
      <c r="S39" s="89">
        <v>75</v>
      </c>
      <c r="T39" s="86"/>
      <c r="U39" s="17">
        <f>SUM(P39:S39)</f>
        <v>300</v>
      </c>
      <c r="V39" s="262"/>
      <c r="W39" s="261" t="s">
        <v>173</v>
      </c>
      <c r="X39" s="51"/>
      <c r="Y39" s="51"/>
      <c r="Z39" s="51"/>
      <c r="AA39" s="51"/>
      <c r="AB39" s="51"/>
    </row>
    <row r="40" spans="1:28" s="53" customFormat="1" ht="39.950000000000003" customHeight="1" x14ac:dyDescent="0.2">
      <c r="A40" s="262"/>
      <c r="B40" s="259"/>
      <c r="C40" s="30"/>
      <c r="D40" s="30"/>
      <c r="E40" s="262"/>
      <c r="F40" s="36" t="s">
        <v>155</v>
      </c>
      <c r="G40" s="30"/>
      <c r="H40" s="30"/>
      <c r="I40" s="86" t="s">
        <v>156</v>
      </c>
      <c r="J40" s="188">
        <v>44197</v>
      </c>
      <c r="K40" s="188">
        <v>44561</v>
      </c>
      <c r="L40" s="88">
        <v>0.25</v>
      </c>
      <c r="M40" s="88">
        <v>0.25</v>
      </c>
      <c r="N40" s="88">
        <v>0.25</v>
      </c>
      <c r="O40" s="88">
        <v>0.25</v>
      </c>
      <c r="P40" s="89">
        <v>375</v>
      </c>
      <c r="Q40" s="89">
        <v>375</v>
      </c>
      <c r="R40" s="89">
        <v>375</v>
      </c>
      <c r="S40" s="89">
        <v>375</v>
      </c>
      <c r="T40" s="86"/>
      <c r="U40" s="17">
        <f>SUM(P40:S40)</f>
        <v>1500</v>
      </c>
      <c r="V40" s="262"/>
      <c r="W40" s="262"/>
      <c r="X40" s="51"/>
      <c r="Y40" s="51"/>
      <c r="Z40" s="51"/>
      <c r="AA40" s="51"/>
      <c r="AB40" s="51"/>
    </row>
    <row r="41" spans="1:28" s="53" customFormat="1" ht="52.5" customHeight="1" x14ac:dyDescent="0.2">
      <c r="A41" s="262"/>
      <c r="B41" s="259"/>
      <c r="C41" s="30"/>
      <c r="D41" s="30"/>
      <c r="E41" s="262"/>
      <c r="F41" s="36" t="s">
        <v>169</v>
      </c>
      <c r="G41" s="30"/>
      <c r="H41" s="30"/>
      <c r="I41" s="86" t="s">
        <v>157</v>
      </c>
      <c r="J41" s="87">
        <v>44197</v>
      </c>
      <c r="K41" s="87">
        <v>44561</v>
      </c>
      <c r="L41" s="88">
        <v>0.25</v>
      </c>
      <c r="M41" s="88">
        <v>0.25</v>
      </c>
      <c r="N41" s="88">
        <v>0.25</v>
      </c>
      <c r="O41" s="88">
        <v>0.25</v>
      </c>
      <c r="P41" s="89">
        <v>125</v>
      </c>
      <c r="Q41" s="89">
        <v>125</v>
      </c>
      <c r="R41" s="89">
        <v>125</v>
      </c>
      <c r="S41" s="89">
        <v>125</v>
      </c>
      <c r="T41" s="86"/>
      <c r="U41" s="17">
        <v>500</v>
      </c>
      <c r="V41" s="262"/>
      <c r="W41" s="262"/>
      <c r="X41" s="51"/>
      <c r="Y41" s="51"/>
      <c r="Z41" s="51"/>
      <c r="AA41" s="51"/>
      <c r="AB41" s="51"/>
    </row>
    <row r="42" spans="1:28" s="53" customFormat="1" ht="40.5" customHeight="1" x14ac:dyDescent="0.2">
      <c r="A42" s="263"/>
      <c r="B42" s="260"/>
      <c r="C42" s="30"/>
      <c r="D42" s="30"/>
      <c r="E42" s="263"/>
      <c r="F42" s="36" t="s">
        <v>188</v>
      </c>
      <c r="G42" s="30"/>
      <c r="H42" s="30"/>
      <c r="I42" s="86" t="s">
        <v>167</v>
      </c>
      <c r="J42" s="87">
        <v>44197</v>
      </c>
      <c r="K42" s="87">
        <v>44561</v>
      </c>
      <c r="L42" s="88">
        <v>1</v>
      </c>
      <c r="M42" s="88">
        <v>0</v>
      </c>
      <c r="N42" s="88">
        <v>0</v>
      </c>
      <c r="O42" s="88">
        <v>0</v>
      </c>
      <c r="P42" s="89">
        <v>2213.2800000000002</v>
      </c>
      <c r="Q42" s="89">
        <v>0</v>
      </c>
      <c r="R42" s="89">
        <v>0</v>
      </c>
      <c r="S42" s="89">
        <v>0</v>
      </c>
      <c r="T42" s="86"/>
      <c r="U42" s="17">
        <f>P42+Q42+R42+S42</f>
        <v>2213.2800000000002</v>
      </c>
      <c r="V42" s="263"/>
      <c r="W42" s="263"/>
      <c r="X42" s="51"/>
      <c r="Y42" s="51"/>
      <c r="Z42" s="51"/>
      <c r="AA42" s="51"/>
      <c r="AB42" s="51"/>
    </row>
    <row r="43" spans="1:28" s="204" customFormat="1" ht="36" customHeight="1" x14ac:dyDescent="0.2">
      <c r="A43" s="366" t="s">
        <v>104</v>
      </c>
      <c r="B43" s="369" t="s">
        <v>38</v>
      </c>
      <c r="C43" s="372" t="s">
        <v>206</v>
      </c>
      <c r="D43" s="362" t="s">
        <v>207</v>
      </c>
      <c r="E43" s="343" t="s">
        <v>208</v>
      </c>
      <c r="F43" s="357" t="s">
        <v>211</v>
      </c>
      <c r="G43" s="343" t="s">
        <v>203</v>
      </c>
      <c r="H43" s="343" t="s">
        <v>209</v>
      </c>
      <c r="I43" s="343" t="s">
        <v>180</v>
      </c>
      <c r="J43" s="364">
        <v>44197</v>
      </c>
      <c r="K43" s="347">
        <v>44561</v>
      </c>
      <c r="L43" s="351">
        <v>1</v>
      </c>
      <c r="M43" s="351">
        <v>0</v>
      </c>
      <c r="N43" s="351">
        <v>0</v>
      </c>
      <c r="O43" s="351">
        <v>0</v>
      </c>
      <c r="P43" s="353">
        <v>2000</v>
      </c>
      <c r="Q43" s="353">
        <v>0</v>
      </c>
      <c r="R43" s="353">
        <v>0</v>
      </c>
      <c r="S43" s="353">
        <v>0</v>
      </c>
      <c r="T43" s="355"/>
      <c r="U43" s="349">
        <f>P43</f>
        <v>2000</v>
      </c>
      <c r="V43" s="343" t="s">
        <v>210</v>
      </c>
      <c r="W43" s="343" t="s">
        <v>40</v>
      </c>
      <c r="X43" s="202"/>
      <c r="Y43" s="203"/>
      <c r="Z43" s="202"/>
      <c r="AA43" s="202"/>
      <c r="AB43" s="202"/>
    </row>
    <row r="44" spans="1:28" s="204" customFormat="1" x14ac:dyDescent="0.2">
      <c r="A44" s="367"/>
      <c r="B44" s="370"/>
      <c r="C44" s="373"/>
      <c r="D44" s="345"/>
      <c r="E44" s="363"/>
      <c r="F44" s="358"/>
      <c r="G44" s="363"/>
      <c r="H44" s="363"/>
      <c r="I44" s="344"/>
      <c r="J44" s="365"/>
      <c r="K44" s="348"/>
      <c r="L44" s="352"/>
      <c r="M44" s="352"/>
      <c r="N44" s="352"/>
      <c r="O44" s="352"/>
      <c r="P44" s="354"/>
      <c r="Q44" s="354"/>
      <c r="R44" s="354"/>
      <c r="S44" s="354"/>
      <c r="T44" s="356"/>
      <c r="U44" s="350"/>
      <c r="V44" s="363"/>
      <c r="W44" s="363"/>
      <c r="X44" s="202"/>
      <c r="Y44" s="202"/>
      <c r="Z44" s="202"/>
      <c r="AA44" s="202"/>
      <c r="AB44" s="202"/>
    </row>
    <row r="45" spans="1:28" s="204" customFormat="1" ht="40.5" customHeight="1" x14ac:dyDescent="0.2">
      <c r="A45" s="367"/>
      <c r="B45" s="370"/>
      <c r="C45" s="373"/>
      <c r="D45" s="345"/>
      <c r="E45" s="363"/>
      <c r="F45" s="214" t="s">
        <v>240</v>
      </c>
      <c r="G45" s="363"/>
      <c r="H45" s="363"/>
      <c r="I45" s="207"/>
      <c r="J45" s="208">
        <v>44197</v>
      </c>
      <c r="K45" s="209">
        <v>44561</v>
      </c>
      <c r="L45" s="210">
        <v>0</v>
      </c>
      <c r="M45" s="210">
        <v>1</v>
      </c>
      <c r="N45" s="210">
        <v>0</v>
      </c>
      <c r="O45" s="210">
        <v>0</v>
      </c>
      <c r="P45" s="211">
        <v>0</v>
      </c>
      <c r="Q45" s="211">
        <v>3000</v>
      </c>
      <c r="R45" s="211">
        <v>0</v>
      </c>
      <c r="S45" s="211">
        <v>0</v>
      </c>
      <c r="T45" s="212"/>
      <c r="U45" s="213">
        <f>P45+Q45+R45+S45</f>
        <v>3000</v>
      </c>
      <c r="V45" s="363"/>
      <c r="W45" s="363"/>
      <c r="X45" s="202"/>
      <c r="Y45" s="202"/>
      <c r="Z45" s="202"/>
      <c r="AA45" s="202"/>
      <c r="AB45" s="202"/>
    </row>
    <row r="46" spans="1:28" s="204" customFormat="1" ht="46.5" customHeight="1" x14ac:dyDescent="0.2">
      <c r="A46" s="368"/>
      <c r="B46" s="371"/>
      <c r="C46" s="374"/>
      <c r="D46" s="346"/>
      <c r="E46" s="344"/>
      <c r="F46" s="214" t="s">
        <v>212</v>
      </c>
      <c r="G46" s="344"/>
      <c r="H46" s="344"/>
      <c r="I46" s="207"/>
      <c r="J46" s="208">
        <v>44197</v>
      </c>
      <c r="K46" s="209">
        <v>44561</v>
      </c>
      <c r="L46" s="210">
        <v>1</v>
      </c>
      <c r="M46" s="210">
        <v>0</v>
      </c>
      <c r="N46" s="210">
        <v>0</v>
      </c>
      <c r="O46" s="210">
        <v>0</v>
      </c>
      <c r="P46" s="211">
        <v>1000</v>
      </c>
      <c r="Q46" s="211">
        <v>0</v>
      </c>
      <c r="R46" s="211">
        <v>0</v>
      </c>
      <c r="S46" s="211">
        <v>0</v>
      </c>
      <c r="T46" s="212"/>
      <c r="U46" s="213">
        <f>P46</f>
        <v>1000</v>
      </c>
      <c r="V46" s="344"/>
      <c r="W46" s="344"/>
      <c r="X46" s="202"/>
      <c r="Y46" s="202"/>
      <c r="Z46" s="202"/>
      <c r="AA46" s="202"/>
      <c r="AB46" s="202"/>
    </row>
    <row r="47" spans="1:28" s="204" customFormat="1" ht="48" customHeight="1" x14ac:dyDescent="0.2">
      <c r="A47" s="379" t="s">
        <v>105</v>
      </c>
      <c r="B47" s="378" t="s">
        <v>102</v>
      </c>
      <c r="C47" s="380" t="s">
        <v>214</v>
      </c>
      <c r="D47" s="380" t="s">
        <v>231</v>
      </c>
      <c r="E47" s="343" t="s">
        <v>224</v>
      </c>
      <c r="F47" s="214" t="s">
        <v>159</v>
      </c>
      <c r="G47" s="236" t="s">
        <v>42</v>
      </c>
      <c r="H47" s="343" t="s">
        <v>213</v>
      </c>
      <c r="I47" s="223" t="s">
        <v>160</v>
      </c>
      <c r="J47" s="227">
        <v>44197</v>
      </c>
      <c r="K47" s="227">
        <v>44561</v>
      </c>
      <c r="L47" s="232">
        <v>0.25</v>
      </c>
      <c r="M47" s="232">
        <v>0.25</v>
      </c>
      <c r="N47" s="232">
        <v>0.25</v>
      </c>
      <c r="O47" s="232">
        <v>0.25</v>
      </c>
      <c r="P47" s="233">
        <v>500</v>
      </c>
      <c r="Q47" s="233">
        <v>500</v>
      </c>
      <c r="R47" s="233">
        <v>500</v>
      </c>
      <c r="S47" s="233">
        <v>500</v>
      </c>
      <c r="T47" s="233"/>
      <c r="U47" s="234">
        <f>SUM(P47+Q47+R47+S47)</f>
        <v>2000</v>
      </c>
      <c r="V47" s="343" t="s">
        <v>219</v>
      </c>
      <c r="W47" s="343" t="s">
        <v>40</v>
      </c>
      <c r="X47" s="202"/>
      <c r="Y47" s="202"/>
      <c r="Z47" s="202"/>
      <c r="AA47" s="202"/>
      <c r="AB47" s="202"/>
    </row>
    <row r="48" spans="1:28" s="204" customFormat="1" ht="43.5" customHeight="1" x14ac:dyDescent="0.2">
      <c r="A48" s="379"/>
      <c r="B48" s="378"/>
      <c r="C48" s="380"/>
      <c r="D48" s="380"/>
      <c r="E48" s="363"/>
      <c r="F48" s="214" t="s">
        <v>220</v>
      </c>
      <c r="G48" s="236" t="s">
        <v>203</v>
      </c>
      <c r="H48" s="363"/>
      <c r="I48" s="223" t="s">
        <v>162</v>
      </c>
      <c r="J48" s="227">
        <v>44197</v>
      </c>
      <c r="K48" s="227">
        <v>44561</v>
      </c>
      <c r="L48" s="232">
        <v>0</v>
      </c>
      <c r="M48" s="232">
        <v>1</v>
      </c>
      <c r="N48" s="232">
        <v>0</v>
      </c>
      <c r="O48" s="232">
        <v>0</v>
      </c>
      <c r="P48" s="235">
        <v>0</v>
      </c>
      <c r="Q48" s="233">
        <v>1000</v>
      </c>
      <c r="R48" s="233">
        <v>0</v>
      </c>
      <c r="S48" s="233">
        <v>0</v>
      </c>
      <c r="T48" s="233"/>
      <c r="U48" s="234">
        <f t="shared" ref="U48:U51" si="3">SUM(P48+Q48+R48+S48)</f>
        <v>1000</v>
      </c>
      <c r="V48" s="344"/>
      <c r="W48" s="344"/>
      <c r="X48" s="202"/>
      <c r="Y48" s="202"/>
      <c r="Z48" s="202"/>
      <c r="AA48" s="202"/>
      <c r="AB48" s="202"/>
    </row>
    <row r="49" spans="1:28" s="204" customFormat="1" ht="43.5" customHeight="1" x14ac:dyDescent="0.2">
      <c r="A49" s="379"/>
      <c r="B49" s="378"/>
      <c r="C49" s="380"/>
      <c r="D49" s="380"/>
      <c r="E49" s="344"/>
      <c r="F49" s="225" t="s">
        <v>221</v>
      </c>
      <c r="G49" s="218" t="s">
        <v>222</v>
      </c>
      <c r="H49" s="344"/>
      <c r="I49" s="223"/>
      <c r="J49" s="238">
        <v>44197</v>
      </c>
      <c r="K49" s="238">
        <v>44561</v>
      </c>
      <c r="L49" s="232">
        <v>0</v>
      </c>
      <c r="M49" s="232">
        <v>0.5</v>
      </c>
      <c r="N49" s="232">
        <v>0.5</v>
      </c>
      <c r="O49" s="232">
        <v>0</v>
      </c>
      <c r="P49" s="235">
        <v>0</v>
      </c>
      <c r="Q49" s="233">
        <v>1000</v>
      </c>
      <c r="R49" s="233">
        <v>1000</v>
      </c>
      <c r="S49" s="233">
        <v>0</v>
      </c>
      <c r="T49" s="233"/>
      <c r="U49" s="234">
        <f t="shared" si="3"/>
        <v>2000</v>
      </c>
      <c r="V49" s="206" t="s">
        <v>219</v>
      </c>
      <c r="W49" s="206" t="s">
        <v>40</v>
      </c>
      <c r="X49" s="202"/>
      <c r="Y49" s="202"/>
      <c r="Z49" s="202"/>
      <c r="AA49" s="202"/>
      <c r="AB49" s="202"/>
    </row>
    <row r="50" spans="1:28" s="204" customFormat="1" ht="65.25" customHeight="1" x14ac:dyDescent="0.2">
      <c r="A50" s="379"/>
      <c r="B50" s="378"/>
      <c r="C50" s="380"/>
      <c r="D50" s="345" t="s">
        <v>225</v>
      </c>
      <c r="E50" s="343" t="s">
        <v>184</v>
      </c>
      <c r="F50" s="214" t="s">
        <v>223</v>
      </c>
      <c r="G50" s="343" t="s">
        <v>42</v>
      </c>
      <c r="H50" s="343" t="s">
        <v>229</v>
      </c>
      <c r="I50" s="223" t="s">
        <v>99</v>
      </c>
      <c r="J50" s="347">
        <v>44228</v>
      </c>
      <c r="K50" s="347">
        <v>44530</v>
      </c>
      <c r="L50" s="241">
        <v>0.5</v>
      </c>
      <c r="M50" s="242">
        <v>0</v>
      </c>
      <c r="N50" s="242">
        <f t="shared" ref="N50" si="4">100*R50/12000</f>
        <v>0</v>
      </c>
      <c r="O50" s="241">
        <v>0.5</v>
      </c>
      <c r="P50" s="243">
        <v>2000</v>
      </c>
      <c r="Q50" s="243">
        <v>0</v>
      </c>
      <c r="R50" s="243">
        <v>0</v>
      </c>
      <c r="S50" s="243">
        <v>3000</v>
      </c>
      <c r="T50" s="243"/>
      <c r="U50" s="234">
        <f t="shared" si="3"/>
        <v>5000</v>
      </c>
      <c r="V50" s="343" t="s">
        <v>53</v>
      </c>
      <c r="W50" s="343" t="s">
        <v>40</v>
      </c>
      <c r="X50" s="202"/>
      <c r="Y50" s="202"/>
      <c r="Z50" s="202"/>
      <c r="AA50" s="202"/>
      <c r="AB50" s="202"/>
    </row>
    <row r="51" spans="1:28" s="204" customFormat="1" ht="51.75" customHeight="1" x14ac:dyDescent="0.2">
      <c r="A51" s="379"/>
      <c r="B51" s="378"/>
      <c r="C51" s="380"/>
      <c r="D51" s="346"/>
      <c r="E51" s="344"/>
      <c r="F51" s="214" t="s">
        <v>230</v>
      </c>
      <c r="G51" s="344"/>
      <c r="H51" s="344"/>
      <c r="I51" s="223" t="s">
        <v>127</v>
      </c>
      <c r="J51" s="348"/>
      <c r="K51" s="348"/>
      <c r="L51" s="241">
        <v>0.5</v>
      </c>
      <c r="M51" s="242">
        <v>0</v>
      </c>
      <c r="N51" s="242">
        <v>0</v>
      </c>
      <c r="O51" s="241">
        <v>0.5</v>
      </c>
      <c r="P51" s="243">
        <v>1000</v>
      </c>
      <c r="Q51" s="243">
        <v>0</v>
      </c>
      <c r="R51" s="243">
        <v>0</v>
      </c>
      <c r="S51" s="243">
        <v>1000</v>
      </c>
      <c r="T51" s="243"/>
      <c r="U51" s="234">
        <f t="shared" si="3"/>
        <v>2000</v>
      </c>
      <c r="V51" s="344"/>
      <c r="W51" s="344"/>
      <c r="X51" s="202"/>
      <c r="Y51" s="202"/>
      <c r="Z51" s="202"/>
      <c r="AA51" s="202"/>
      <c r="AB51" s="202"/>
    </row>
    <row r="52" spans="1:28" s="204" customFormat="1" ht="69" customHeight="1" x14ac:dyDescent="0.2">
      <c r="A52" s="237" t="s">
        <v>227</v>
      </c>
      <c r="B52" s="244" t="s">
        <v>226</v>
      </c>
      <c r="C52" s="219"/>
      <c r="D52" s="362" t="s">
        <v>238</v>
      </c>
      <c r="E52" s="343" t="s">
        <v>236</v>
      </c>
      <c r="F52" s="224" t="s">
        <v>232</v>
      </c>
      <c r="G52" s="245" t="s">
        <v>233</v>
      </c>
      <c r="H52" s="362" t="s">
        <v>234</v>
      </c>
      <c r="I52" s="246" t="s">
        <v>95</v>
      </c>
      <c r="J52" s="227">
        <v>44197</v>
      </c>
      <c r="K52" s="227">
        <v>44561</v>
      </c>
      <c r="L52" s="247">
        <v>0</v>
      </c>
      <c r="M52" s="247">
        <v>0.5</v>
      </c>
      <c r="N52" s="247">
        <v>0.5</v>
      </c>
      <c r="O52" s="247">
        <v>0</v>
      </c>
      <c r="P52" s="248">
        <v>0</v>
      </c>
      <c r="Q52" s="248">
        <v>1500</v>
      </c>
      <c r="R52" s="248">
        <v>1500</v>
      </c>
      <c r="S52" s="248">
        <v>0</v>
      </c>
      <c r="T52" s="248"/>
      <c r="U52" s="234">
        <f>P52+Q52+R52+S52</f>
        <v>3000</v>
      </c>
      <c r="V52" s="343" t="s">
        <v>53</v>
      </c>
      <c r="W52" s="343" t="s">
        <v>40</v>
      </c>
      <c r="X52" s="202"/>
      <c r="Y52" s="202"/>
      <c r="Z52" s="202"/>
      <c r="AA52" s="202"/>
      <c r="AB52" s="202"/>
    </row>
    <row r="53" spans="1:28" s="204" customFormat="1" ht="66.75" customHeight="1" x14ac:dyDescent="0.2">
      <c r="A53" s="237" t="s">
        <v>228</v>
      </c>
      <c r="B53" s="244"/>
      <c r="C53" s="219"/>
      <c r="D53" s="345"/>
      <c r="E53" s="363"/>
      <c r="F53" s="224" t="s">
        <v>235</v>
      </c>
      <c r="G53" s="345" t="s">
        <v>203</v>
      </c>
      <c r="H53" s="345"/>
      <c r="I53" s="246" t="s">
        <v>96</v>
      </c>
      <c r="J53" s="227">
        <v>44197</v>
      </c>
      <c r="K53" s="227">
        <v>44561</v>
      </c>
      <c r="L53" s="247">
        <v>0</v>
      </c>
      <c r="M53" s="247">
        <v>0.5</v>
      </c>
      <c r="N53" s="247">
        <v>0.5</v>
      </c>
      <c r="O53" s="247">
        <v>0</v>
      </c>
      <c r="P53" s="248">
        <v>0</v>
      </c>
      <c r="Q53" s="248">
        <v>1000</v>
      </c>
      <c r="R53" s="248">
        <v>1000</v>
      </c>
      <c r="S53" s="248">
        <v>0</v>
      </c>
      <c r="T53" s="249"/>
      <c r="U53" s="234">
        <f t="shared" ref="U53:U55" si="5">P53+Q53+R53+S53</f>
        <v>2000</v>
      </c>
      <c r="V53" s="344"/>
      <c r="W53" s="344"/>
      <c r="X53" s="202"/>
      <c r="Y53" s="202"/>
      <c r="Z53" s="202"/>
      <c r="AA53" s="202"/>
      <c r="AB53" s="202"/>
    </row>
    <row r="54" spans="1:28" s="204" customFormat="1" ht="38.25" customHeight="1" x14ac:dyDescent="0.2">
      <c r="A54" s="237"/>
      <c r="B54" s="244"/>
      <c r="C54" s="219"/>
      <c r="D54" s="345"/>
      <c r="E54" s="363"/>
      <c r="F54" s="224" t="s">
        <v>239</v>
      </c>
      <c r="G54" s="346"/>
      <c r="H54" s="345"/>
      <c r="I54" s="216"/>
      <c r="J54" s="227">
        <v>44197</v>
      </c>
      <c r="K54" s="227">
        <v>44561</v>
      </c>
      <c r="L54" s="250">
        <v>0.25</v>
      </c>
      <c r="M54" s="250">
        <v>0.25</v>
      </c>
      <c r="N54" s="250">
        <v>0.25</v>
      </c>
      <c r="O54" s="250">
        <v>0.25</v>
      </c>
      <c r="P54" s="248">
        <v>500</v>
      </c>
      <c r="Q54" s="248">
        <v>500</v>
      </c>
      <c r="R54" s="248">
        <v>500</v>
      </c>
      <c r="S54" s="248">
        <v>500</v>
      </c>
      <c r="T54" s="249"/>
      <c r="U54" s="234">
        <f t="shared" si="5"/>
        <v>2000</v>
      </c>
      <c r="V54" s="343" t="s">
        <v>237</v>
      </c>
      <c r="W54" s="343" t="s">
        <v>40</v>
      </c>
      <c r="X54" s="202"/>
      <c r="Y54" s="202"/>
      <c r="Z54" s="202"/>
      <c r="AA54" s="202"/>
      <c r="AB54" s="202"/>
    </row>
    <row r="55" spans="1:28" s="204" customFormat="1" ht="57.75" customHeight="1" x14ac:dyDescent="0.2">
      <c r="A55" s="237"/>
      <c r="B55" s="244"/>
      <c r="C55" s="219"/>
      <c r="D55" s="345"/>
      <c r="E55" s="363"/>
      <c r="F55" s="224" t="s">
        <v>249</v>
      </c>
      <c r="G55" s="216" t="s">
        <v>248</v>
      </c>
      <c r="H55" s="346"/>
      <c r="I55" s="216"/>
      <c r="J55" s="227">
        <v>44197</v>
      </c>
      <c r="K55" s="227">
        <v>44561</v>
      </c>
      <c r="L55" s="250">
        <v>0</v>
      </c>
      <c r="M55" s="250">
        <v>0</v>
      </c>
      <c r="N55" s="250">
        <v>0.5</v>
      </c>
      <c r="O55" s="250">
        <v>0.5</v>
      </c>
      <c r="P55" s="248">
        <v>0</v>
      </c>
      <c r="Q55" s="248">
        <v>0</v>
      </c>
      <c r="R55" s="248">
        <v>3000</v>
      </c>
      <c r="S55" s="248">
        <v>3000</v>
      </c>
      <c r="T55" s="249"/>
      <c r="U55" s="234">
        <f t="shared" si="5"/>
        <v>6000</v>
      </c>
      <c r="V55" s="344"/>
      <c r="W55" s="344"/>
      <c r="X55" s="202"/>
      <c r="Y55" s="202"/>
      <c r="Z55" s="202"/>
      <c r="AA55" s="202"/>
      <c r="AB55" s="202"/>
    </row>
    <row r="56" spans="1:28" s="204" customFormat="1" ht="49.5" customHeight="1" x14ac:dyDescent="0.2">
      <c r="A56" s="237"/>
      <c r="B56" s="244"/>
      <c r="C56" s="219"/>
      <c r="D56" s="345"/>
      <c r="E56" s="363"/>
      <c r="F56" s="251" t="s">
        <v>147</v>
      </c>
      <c r="G56" s="359"/>
      <c r="H56" s="359"/>
      <c r="I56" s="252" t="s">
        <v>88</v>
      </c>
      <c r="J56" s="227">
        <v>44197</v>
      </c>
      <c r="K56" s="227">
        <v>44561</v>
      </c>
      <c r="L56" s="360">
        <v>0.25</v>
      </c>
      <c r="M56" s="360">
        <v>0.25</v>
      </c>
      <c r="N56" s="360">
        <v>0.25</v>
      </c>
      <c r="O56" s="360">
        <v>0.25</v>
      </c>
      <c r="P56" s="253">
        <v>2100</v>
      </c>
      <c r="Q56" s="253">
        <v>2100</v>
      </c>
      <c r="R56" s="253">
        <v>2100</v>
      </c>
      <c r="S56" s="253">
        <v>2100</v>
      </c>
      <c r="T56" s="254"/>
      <c r="U56" s="229">
        <f>SUM(P56:S56)</f>
        <v>8400</v>
      </c>
      <c r="V56" s="343" t="s">
        <v>132</v>
      </c>
      <c r="W56" s="343" t="s">
        <v>40</v>
      </c>
      <c r="X56" s="202"/>
      <c r="Y56" s="202"/>
      <c r="Z56" s="202"/>
      <c r="AA56" s="202"/>
      <c r="AB56" s="202"/>
    </row>
    <row r="57" spans="1:28" s="204" customFormat="1" ht="39" customHeight="1" x14ac:dyDescent="0.2">
      <c r="A57" s="237"/>
      <c r="B57" s="244"/>
      <c r="C57" s="219"/>
      <c r="D57" s="345"/>
      <c r="E57" s="363"/>
      <c r="F57" s="224" t="s">
        <v>61</v>
      </c>
      <c r="G57" s="359"/>
      <c r="H57" s="359"/>
      <c r="I57" s="226" t="s">
        <v>89</v>
      </c>
      <c r="J57" s="227">
        <v>44197</v>
      </c>
      <c r="K57" s="227">
        <v>44561</v>
      </c>
      <c r="L57" s="361"/>
      <c r="M57" s="361"/>
      <c r="N57" s="361"/>
      <c r="O57" s="361"/>
      <c r="P57" s="253">
        <v>175</v>
      </c>
      <c r="Q57" s="253">
        <v>175</v>
      </c>
      <c r="R57" s="253">
        <v>175</v>
      </c>
      <c r="S57" s="253">
        <v>175</v>
      </c>
      <c r="T57" s="228"/>
      <c r="U57" s="229">
        <f t="shared" ref="U57:U63" si="6">SUM(P57:S57)</f>
        <v>700</v>
      </c>
      <c r="V57" s="363"/>
      <c r="W57" s="363"/>
      <c r="X57" s="202"/>
      <c r="Y57" s="202"/>
      <c r="Z57" s="202"/>
      <c r="AA57" s="202"/>
      <c r="AB57" s="202"/>
    </row>
    <row r="58" spans="1:28" s="204" customFormat="1" ht="42" customHeight="1" x14ac:dyDescent="0.2">
      <c r="A58" s="237"/>
      <c r="B58" s="244"/>
      <c r="C58" s="219"/>
      <c r="D58" s="345"/>
      <c r="E58" s="363"/>
      <c r="F58" s="224" t="s">
        <v>62</v>
      </c>
      <c r="G58" s="359"/>
      <c r="H58" s="359"/>
      <c r="I58" s="226" t="s">
        <v>90</v>
      </c>
      <c r="J58" s="227">
        <v>44197</v>
      </c>
      <c r="K58" s="227">
        <v>44561</v>
      </c>
      <c r="L58" s="361"/>
      <c r="M58" s="361"/>
      <c r="N58" s="361"/>
      <c r="O58" s="361"/>
      <c r="P58" s="226">
        <v>106.25</v>
      </c>
      <c r="Q58" s="226">
        <v>106.25</v>
      </c>
      <c r="R58" s="226">
        <v>106.25</v>
      </c>
      <c r="S58" s="226">
        <v>106.25</v>
      </c>
      <c r="T58" s="228"/>
      <c r="U58" s="229">
        <f t="shared" si="6"/>
        <v>425</v>
      </c>
      <c r="V58" s="363"/>
      <c r="W58" s="363"/>
      <c r="X58" s="202"/>
      <c r="Y58" s="202"/>
      <c r="Z58" s="202"/>
      <c r="AA58" s="202"/>
      <c r="AB58" s="202"/>
    </row>
    <row r="59" spans="1:28" s="204" customFormat="1" ht="34.5" customHeight="1" x14ac:dyDescent="0.2">
      <c r="A59" s="237"/>
      <c r="B59" s="244"/>
      <c r="C59" s="219"/>
      <c r="D59" s="345"/>
      <c r="E59" s="363"/>
      <c r="F59" s="224" t="s">
        <v>36</v>
      </c>
      <c r="G59" s="359"/>
      <c r="H59" s="359"/>
      <c r="I59" s="226" t="s">
        <v>91</v>
      </c>
      <c r="J59" s="227">
        <v>44197</v>
      </c>
      <c r="K59" s="227">
        <v>44561</v>
      </c>
      <c r="L59" s="361"/>
      <c r="M59" s="361"/>
      <c r="N59" s="361"/>
      <c r="O59" s="361"/>
      <c r="P59" s="226">
        <v>174.93</v>
      </c>
      <c r="Q59" s="226">
        <v>174.93</v>
      </c>
      <c r="R59" s="226">
        <v>174.93</v>
      </c>
      <c r="S59" s="226">
        <v>174.93</v>
      </c>
      <c r="T59" s="228"/>
      <c r="U59" s="229">
        <f t="shared" si="6"/>
        <v>699.72</v>
      </c>
      <c r="V59" s="363"/>
      <c r="W59" s="363"/>
      <c r="X59" s="202"/>
      <c r="Y59" s="202"/>
      <c r="Z59" s="202"/>
      <c r="AA59" s="202"/>
      <c r="AB59" s="202"/>
    </row>
    <row r="60" spans="1:28" s="204" customFormat="1" ht="45" customHeight="1" x14ac:dyDescent="0.2">
      <c r="A60" s="239"/>
      <c r="B60" s="240"/>
      <c r="C60" s="220"/>
      <c r="D60" s="345"/>
      <c r="E60" s="363"/>
      <c r="F60" s="224" t="s">
        <v>63</v>
      </c>
      <c r="G60" s="359"/>
      <c r="H60" s="359"/>
      <c r="I60" s="226" t="s">
        <v>92</v>
      </c>
      <c r="J60" s="227">
        <v>44197</v>
      </c>
      <c r="K60" s="227">
        <v>44561</v>
      </c>
      <c r="L60" s="361"/>
      <c r="M60" s="361"/>
      <c r="N60" s="361"/>
      <c r="O60" s="361"/>
      <c r="P60" s="254">
        <v>244.65</v>
      </c>
      <c r="Q60" s="254">
        <v>244.65</v>
      </c>
      <c r="R60" s="254">
        <v>244.65</v>
      </c>
      <c r="S60" s="254">
        <v>244.65</v>
      </c>
      <c r="T60" s="228"/>
      <c r="U60" s="229">
        <f t="shared" si="6"/>
        <v>978.6</v>
      </c>
      <c r="V60" s="363"/>
      <c r="W60" s="363"/>
      <c r="X60" s="202"/>
      <c r="Y60" s="202"/>
      <c r="Z60" s="202"/>
      <c r="AA60" s="202"/>
      <c r="AB60" s="202"/>
    </row>
    <row r="61" spans="1:28" s="204" customFormat="1" ht="72.75" customHeight="1" x14ac:dyDescent="0.2">
      <c r="A61" s="221"/>
      <c r="B61" s="222"/>
      <c r="C61" s="207"/>
      <c r="D61" s="246" t="s">
        <v>216</v>
      </c>
      <c r="E61" s="223" t="s">
        <v>215</v>
      </c>
      <c r="F61" s="224" t="s">
        <v>245</v>
      </c>
      <c r="G61" s="205" t="s">
        <v>243</v>
      </c>
      <c r="H61" s="375" t="s">
        <v>213</v>
      </c>
      <c r="I61" s="226"/>
      <c r="J61" s="227">
        <v>44197</v>
      </c>
      <c r="K61" s="227">
        <v>44561</v>
      </c>
      <c r="L61" s="230">
        <v>0</v>
      </c>
      <c r="M61" s="230">
        <v>0.5</v>
      </c>
      <c r="N61" s="230">
        <v>0.5</v>
      </c>
      <c r="O61" s="230">
        <v>0</v>
      </c>
      <c r="P61" s="226">
        <v>0</v>
      </c>
      <c r="Q61" s="226">
        <v>5000</v>
      </c>
      <c r="R61" s="226">
        <v>5000</v>
      </c>
      <c r="S61" s="226">
        <v>0</v>
      </c>
      <c r="T61" s="226"/>
      <c r="U61" s="231">
        <f t="shared" si="6"/>
        <v>10000</v>
      </c>
      <c r="V61" s="223" t="s">
        <v>217</v>
      </c>
      <c r="W61" s="223" t="s">
        <v>218</v>
      </c>
      <c r="X61" s="202"/>
      <c r="Y61" s="202"/>
      <c r="Z61" s="202"/>
      <c r="AA61" s="202"/>
      <c r="AB61" s="202"/>
    </row>
    <row r="62" spans="1:28" s="204" customFormat="1" ht="66.75" customHeight="1" x14ac:dyDescent="0.2">
      <c r="A62" s="221"/>
      <c r="B62" s="222"/>
      <c r="C62" s="206"/>
      <c r="D62" s="215"/>
      <c r="E62" s="217" t="s">
        <v>241</v>
      </c>
      <c r="F62" s="255" t="s">
        <v>242</v>
      </c>
      <c r="G62" s="215" t="s">
        <v>203</v>
      </c>
      <c r="H62" s="376"/>
      <c r="I62" s="226"/>
      <c r="J62" s="227">
        <v>44197</v>
      </c>
      <c r="K62" s="227">
        <v>44561</v>
      </c>
      <c r="L62" s="230">
        <v>0.25</v>
      </c>
      <c r="M62" s="230">
        <v>0.25</v>
      </c>
      <c r="N62" s="230">
        <v>0.25</v>
      </c>
      <c r="O62" s="230">
        <v>0.25</v>
      </c>
      <c r="P62" s="226">
        <v>1500</v>
      </c>
      <c r="Q62" s="226">
        <v>1500</v>
      </c>
      <c r="R62" s="226">
        <v>1500</v>
      </c>
      <c r="S62" s="226">
        <v>1500</v>
      </c>
      <c r="T62" s="226"/>
      <c r="U62" s="231">
        <f t="shared" si="6"/>
        <v>6000</v>
      </c>
      <c r="V62" s="223" t="s">
        <v>217</v>
      </c>
      <c r="W62" s="223" t="s">
        <v>218</v>
      </c>
      <c r="X62" s="202"/>
      <c r="Y62" s="202"/>
      <c r="Z62" s="202"/>
      <c r="AA62" s="202"/>
      <c r="AB62" s="202"/>
    </row>
    <row r="63" spans="1:28" s="204" customFormat="1" ht="63" customHeight="1" x14ac:dyDescent="0.2">
      <c r="A63" s="221"/>
      <c r="B63" s="222"/>
      <c r="C63" s="223"/>
      <c r="D63" s="246"/>
      <c r="E63" s="223"/>
      <c r="F63" s="257" t="s">
        <v>244</v>
      </c>
      <c r="G63" s="246" t="s">
        <v>203</v>
      </c>
      <c r="H63" s="377"/>
      <c r="I63" s="226"/>
      <c r="J63" s="227">
        <v>44197</v>
      </c>
      <c r="K63" s="227">
        <v>44561</v>
      </c>
      <c r="L63" s="230">
        <v>0.25</v>
      </c>
      <c r="M63" s="230">
        <v>0.25</v>
      </c>
      <c r="N63" s="230">
        <v>0.25</v>
      </c>
      <c r="O63" s="230">
        <v>0.25</v>
      </c>
      <c r="P63" s="226">
        <v>1500</v>
      </c>
      <c r="Q63" s="226">
        <v>1500</v>
      </c>
      <c r="R63" s="226">
        <v>1500</v>
      </c>
      <c r="S63" s="226">
        <v>1500</v>
      </c>
      <c r="T63" s="254"/>
      <c r="U63" s="231">
        <f t="shared" si="6"/>
        <v>6000</v>
      </c>
      <c r="V63" s="223" t="s">
        <v>217</v>
      </c>
      <c r="W63" s="223" t="s">
        <v>218</v>
      </c>
      <c r="X63" s="202"/>
      <c r="Y63" s="202"/>
      <c r="Z63" s="202"/>
      <c r="AA63" s="202"/>
      <c r="AB63" s="202"/>
    </row>
    <row r="64" spans="1:28" s="53" customFormat="1" ht="48" customHeight="1" x14ac:dyDescent="0.2">
      <c r="A64" s="264"/>
      <c r="B64" s="330"/>
      <c r="C64" s="273"/>
      <c r="D64" s="284"/>
      <c r="E64" s="79"/>
      <c r="F64" s="256" t="s">
        <v>189</v>
      </c>
      <c r="G64" s="284"/>
      <c r="H64" s="284"/>
      <c r="I64" s="23" t="s">
        <v>88</v>
      </c>
      <c r="J64" s="274">
        <v>44197</v>
      </c>
      <c r="K64" s="274">
        <v>44561</v>
      </c>
      <c r="L64" s="279">
        <v>0.25</v>
      </c>
      <c r="M64" s="279">
        <v>0.25</v>
      </c>
      <c r="N64" s="279">
        <v>0.25</v>
      </c>
      <c r="O64" s="279">
        <v>0.25</v>
      </c>
      <c r="P64" s="105">
        <v>1650</v>
      </c>
      <c r="Q64" s="105">
        <v>1650</v>
      </c>
      <c r="R64" s="105">
        <v>1650</v>
      </c>
      <c r="S64" s="105">
        <v>1650</v>
      </c>
      <c r="T64" s="275"/>
      <c r="U64" s="91">
        <f>SUM(P64:S64)</f>
        <v>6600</v>
      </c>
      <c r="V64" s="264" t="s">
        <v>53</v>
      </c>
      <c r="W64" s="264" t="s">
        <v>40</v>
      </c>
      <c r="X64" s="102"/>
      <c r="Y64" s="102"/>
      <c r="Z64" s="51"/>
      <c r="AA64" s="90"/>
      <c r="AB64" s="51"/>
    </row>
    <row r="65" spans="1:28" s="53" customFormat="1" ht="22.5" customHeight="1" x14ac:dyDescent="0.2">
      <c r="A65" s="264"/>
      <c r="B65" s="330"/>
      <c r="C65" s="264"/>
      <c r="D65" s="284"/>
      <c r="E65" s="79"/>
      <c r="F65" s="106" t="s">
        <v>13</v>
      </c>
      <c r="G65" s="284"/>
      <c r="H65" s="284"/>
      <c r="I65" s="26" t="s">
        <v>89</v>
      </c>
      <c r="J65" s="274"/>
      <c r="K65" s="274"/>
      <c r="L65" s="279"/>
      <c r="M65" s="279"/>
      <c r="N65" s="279"/>
      <c r="O65" s="279"/>
      <c r="P65" s="105">
        <v>137.5</v>
      </c>
      <c r="Q65" s="105">
        <v>137.5</v>
      </c>
      <c r="R65" s="105">
        <v>137.5</v>
      </c>
      <c r="S65" s="105">
        <v>137.5</v>
      </c>
      <c r="T65" s="276"/>
      <c r="U65" s="91">
        <f t="shared" ref="U65:U68" si="7">SUM(P65:S65)</f>
        <v>550</v>
      </c>
      <c r="V65" s="264"/>
      <c r="W65" s="264"/>
      <c r="X65" s="102"/>
      <c r="Y65" s="102"/>
      <c r="Z65" s="51"/>
      <c r="AA65" s="90"/>
      <c r="AB65" s="51"/>
    </row>
    <row r="66" spans="1:28" s="53" customFormat="1" ht="21.75" customHeight="1" x14ac:dyDescent="0.2">
      <c r="A66" s="264"/>
      <c r="B66" s="330"/>
      <c r="C66" s="264"/>
      <c r="D66" s="284"/>
      <c r="E66" s="79"/>
      <c r="F66" s="106" t="s">
        <v>14</v>
      </c>
      <c r="G66" s="284"/>
      <c r="H66" s="284"/>
      <c r="I66" s="26" t="s">
        <v>90</v>
      </c>
      <c r="J66" s="274"/>
      <c r="K66" s="274"/>
      <c r="L66" s="279"/>
      <c r="M66" s="279"/>
      <c r="N66" s="279"/>
      <c r="O66" s="279"/>
      <c r="P66" s="105">
        <v>106.25</v>
      </c>
      <c r="Q66" s="105">
        <v>106.25</v>
      </c>
      <c r="R66" s="105">
        <v>106.25</v>
      </c>
      <c r="S66" s="105">
        <v>106.25</v>
      </c>
      <c r="T66" s="276"/>
      <c r="U66" s="91">
        <f t="shared" si="7"/>
        <v>425</v>
      </c>
      <c r="V66" s="264"/>
      <c r="W66" s="264"/>
      <c r="X66" s="102"/>
      <c r="Y66" s="102"/>
      <c r="Z66" s="51"/>
      <c r="AA66" s="90"/>
      <c r="AB66" s="51"/>
    </row>
    <row r="67" spans="1:28" ht="27" customHeight="1" x14ac:dyDescent="0.2">
      <c r="A67" s="264"/>
      <c r="B67" s="330"/>
      <c r="C67" s="264"/>
      <c r="D67" s="284"/>
      <c r="E67" s="79"/>
      <c r="F67" s="107" t="s">
        <v>15</v>
      </c>
      <c r="G67" s="284"/>
      <c r="H67" s="284"/>
      <c r="I67" s="38" t="s">
        <v>91</v>
      </c>
      <c r="J67" s="274"/>
      <c r="K67" s="274"/>
      <c r="L67" s="279"/>
      <c r="M67" s="279"/>
      <c r="N67" s="279"/>
      <c r="O67" s="279"/>
      <c r="P67" s="108">
        <v>137.44499999999999</v>
      </c>
      <c r="Q67" s="108">
        <v>137.44499999999999</v>
      </c>
      <c r="R67" s="108">
        <v>137.44499999999999</v>
      </c>
      <c r="S67" s="108">
        <v>137.44499999999999</v>
      </c>
      <c r="T67" s="276"/>
      <c r="U67" s="109">
        <f>P67+Q67+R67+S67</f>
        <v>549.78</v>
      </c>
      <c r="V67" s="264"/>
      <c r="W67" s="264"/>
      <c r="X67" s="110"/>
      <c r="Y67" s="110"/>
      <c r="Z67" s="39"/>
      <c r="AA67" s="111"/>
      <c r="AB67" s="39"/>
    </row>
    <row r="68" spans="1:28" s="53" customFormat="1" ht="25.5" customHeight="1" x14ac:dyDescent="0.2">
      <c r="A68" s="264"/>
      <c r="B68" s="330"/>
      <c r="C68" s="264"/>
      <c r="D68" s="284"/>
      <c r="E68" s="79"/>
      <c r="F68" s="106" t="s">
        <v>63</v>
      </c>
      <c r="G68" s="284"/>
      <c r="H68" s="284"/>
      <c r="I68" s="26" t="s">
        <v>92</v>
      </c>
      <c r="J68" s="274"/>
      <c r="K68" s="274"/>
      <c r="L68" s="279"/>
      <c r="M68" s="279"/>
      <c r="N68" s="279"/>
      <c r="O68" s="279"/>
      <c r="P68" s="112">
        <v>192.22499999999999</v>
      </c>
      <c r="Q68" s="112">
        <v>192.22499999999999</v>
      </c>
      <c r="R68" s="112">
        <v>192.22499999999999</v>
      </c>
      <c r="S68" s="112">
        <v>192.22499999999999</v>
      </c>
      <c r="T68" s="276"/>
      <c r="U68" s="91">
        <f t="shared" si="7"/>
        <v>768.9</v>
      </c>
      <c r="V68" s="264"/>
      <c r="W68" s="264"/>
      <c r="X68" s="102"/>
      <c r="Y68" s="102"/>
      <c r="Z68" s="51"/>
      <c r="AA68" s="90"/>
      <c r="AB68" s="51"/>
    </row>
    <row r="69" spans="1:28" s="53" customFormat="1" ht="45" customHeight="1" x14ac:dyDescent="0.2">
      <c r="A69" s="264"/>
      <c r="B69" s="330"/>
      <c r="C69" s="264"/>
      <c r="D69" s="284"/>
      <c r="E69" s="79"/>
      <c r="F69" s="104" t="s">
        <v>70</v>
      </c>
      <c r="G69" s="284"/>
      <c r="H69" s="284"/>
      <c r="I69" s="324" t="s">
        <v>109</v>
      </c>
      <c r="J69" s="274">
        <v>44197</v>
      </c>
      <c r="K69" s="274">
        <v>44561</v>
      </c>
      <c r="L69" s="271">
        <v>0.25</v>
      </c>
      <c r="M69" s="271">
        <v>0.25</v>
      </c>
      <c r="N69" s="271">
        <v>0.25</v>
      </c>
      <c r="O69" s="271">
        <v>0.25</v>
      </c>
      <c r="P69" s="96">
        <v>1500</v>
      </c>
      <c r="Q69" s="96">
        <v>1500</v>
      </c>
      <c r="R69" s="96">
        <v>1500</v>
      </c>
      <c r="S69" s="96">
        <v>1500</v>
      </c>
      <c r="T69" s="89"/>
      <c r="U69" s="91">
        <f>SUM(P69:S69)</f>
        <v>6000</v>
      </c>
      <c r="V69" s="264" t="s">
        <v>53</v>
      </c>
      <c r="W69" s="264" t="s">
        <v>40</v>
      </c>
      <c r="X69" s="102"/>
      <c r="Y69" s="102"/>
      <c r="Z69" s="51"/>
      <c r="AA69" s="90"/>
      <c r="AB69" s="51"/>
    </row>
    <row r="70" spans="1:28" s="53" customFormat="1" ht="26.25" customHeight="1" x14ac:dyDescent="0.2">
      <c r="A70" s="264"/>
      <c r="B70" s="330"/>
      <c r="C70" s="264"/>
      <c r="D70" s="284"/>
      <c r="E70" s="79"/>
      <c r="F70" s="106" t="s">
        <v>13</v>
      </c>
      <c r="G70" s="284"/>
      <c r="H70" s="284"/>
      <c r="I70" s="325"/>
      <c r="J70" s="274"/>
      <c r="K70" s="274"/>
      <c r="L70" s="271"/>
      <c r="M70" s="271"/>
      <c r="N70" s="271"/>
      <c r="O70" s="271"/>
      <c r="P70" s="108">
        <v>125</v>
      </c>
      <c r="Q70" s="108">
        <v>125</v>
      </c>
      <c r="R70" s="108">
        <v>125</v>
      </c>
      <c r="S70" s="108">
        <v>125</v>
      </c>
      <c r="T70" s="89"/>
      <c r="U70" s="91">
        <f t="shared" ref="U70:U73" si="8">SUM(P70:S70)</f>
        <v>500</v>
      </c>
      <c r="V70" s="264"/>
      <c r="W70" s="264"/>
      <c r="X70" s="102"/>
      <c r="Y70" s="102"/>
      <c r="Z70" s="51"/>
      <c r="AA70" s="90"/>
      <c r="AB70" s="51"/>
    </row>
    <row r="71" spans="1:28" s="53" customFormat="1" ht="26.25" customHeight="1" x14ac:dyDescent="0.2">
      <c r="A71" s="264"/>
      <c r="B71" s="330"/>
      <c r="C71" s="264"/>
      <c r="D71" s="284"/>
      <c r="E71" s="79"/>
      <c r="F71" s="106" t="s">
        <v>14</v>
      </c>
      <c r="G71" s="284"/>
      <c r="H71" s="284"/>
      <c r="I71" s="325"/>
      <c r="J71" s="274"/>
      <c r="K71" s="274"/>
      <c r="L71" s="271"/>
      <c r="M71" s="271"/>
      <c r="N71" s="271"/>
      <c r="O71" s="271"/>
      <c r="P71" s="96">
        <v>106.25</v>
      </c>
      <c r="Q71" s="96">
        <v>106.25</v>
      </c>
      <c r="R71" s="96">
        <v>106.25</v>
      </c>
      <c r="S71" s="96">
        <v>106.25</v>
      </c>
      <c r="T71" s="89"/>
      <c r="U71" s="91">
        <f t="shared" si="8"/>
        <v>425</v>
      </c>
      <c r="V71" s="264"/>
      <c r="W71" s="264"/>
      <c r="X71" s="102"/>
      <c r="Y71" s="102"/>
      <c r="Z71" s="51"/>
      <c r="AA71" s="90"/>
      <c r="AB71" s="51"/>
    </row>
    <row r="72" spans="1:28" s="53" customFormat="1" ht="24.75" customHeight="1" x14ac:dyDescent="0.2">
      <c r="A72" s="264"/>
      <c r="B72" s="330"/>
      <c r="C72" s="264"/>
      <c r="D72" s="284"/>
      <c r="E72" s="79"/>
      <c r="F72" s="106" t="s">
        <v>15</v>
      </c>
      <c r="G72" s="284"/>
      <c r="H72" s="284"/>
      <c r="I72" s="325"/>
      <c r="J72" s="274"/>
      <c r="K72" s="274"/>
      <c r="L72" s="271"/>
      <c r="M72" s="271"/>
      <c r="N72" s="271"/>
      <c r="O72" s="271"/>
      <c r="P72" s="108">
        <v>124.95</v>
      </c>
      <c r="Q72" s="108">
        <v>124.95</v>
      </c>
      <c r="R72" s="108">
        <v>124.95</v>
      </c>
      <c r="S72" s="108">
        <v>124.95</v>
      </c>
      <c r="T72" s="89"/>
      <c r="U72" s="91">
        <f t="shared" si="8"/>
        <v>499.8</v>
      </c>
      <c r="V72" s="264"/>
      <c r="W72" s="264"/>
      <c r="X72" s="102"/>
      <c r="Y72" s="102"/>
      <c r="Z72" s="51"/>
      <c r="AA72" s="90"/>
      <c r="AB72" s="51"/>
    </row>
    <row r="73" spans="1:28" s="53" customFormat="1" ht="26.25" customHeight="1" x14ac:dyDescent="0.2">
      <c r="A73" s="264"/>
      <c r="B73" s="330"/>
      <c r="C73" s="264"/>
      <c r="D73" s="284"/>
      <c r="E73" s="79"/>
      <c r="F73" s="106" t="s">
        <v>63</v>
      </c>
      <c r="G73" s="284"/>
      <c r="H73" s="284"/>
      <c r="I73" s="325"/>
      <c r="J73" s="274"/>
      <c r="K73" s="274"/>
      <c r="L73" s="271"/>
      <c r="M73" s="271"/>
      <c r="N73" s="271"/>
      <c r="O73" s="271"/>
      <c r="P73" s="112">
        <v>174.75</v>
      </c>
      <c r="Q73" s="112">
        <v>174.75</v>
      </c>
      <c r="R73" s="112">
        <v>174.75</v>
      </c>
      <c r="S73" s="112">
        <v>174.75</v>
      </c>
      <c r="T73" s="89"/>
      <c r="U73" s="91">
        <f t="shared" si="8"/>
        <v>699</v>
      </c>
      <c r="V73" s="264"/>
      <c r="W73" s="264"/>
      <c r="X73" s="102"/>
      <c r="Y73" s="102"/>
      <c r="Z73" s="51"/>
      <c r="AA73" s="90"/>
      <c r="AB73" s="51"/>
    </row>
    <row r="74" spans="1:28" s="53" customFormat="1" ht="32.25" customHeight="1" x14ac:dyDescent="0.2">
      <c r="A74" s="264"/>
      <c r="B74" s="330"/>
      <c r="C74" s="264"/>
      <c r="D74" s="284"/>
      <c r="E74" s="79"/>
      <c r="F74" s="113" t="s">
        <v>71</v>
      </c>
      <c r="G74" s="284"/>
      <c r="H74" s="284"/>
      <c r="I74" s="324" t="s">
        <v>109</v>
      </c>
      <c r="J74" s="274">
        <v>44197</v>
      </c>
      <c r="K74" s="274">
        <v>44561</v>
      </c>
      <c r="L74" s="271">
        <v>0.25</v>
      </c>
      <c r="M74" s="271">
        <v>0.25</v>
      </c>
      <c r="N74" s="271">
        <v>0.25</v>
      </c>
      <c r="O74" s="271">
        <v>0.25</v>
      </c>
      <c r="P74" s="96">
        <v>1650</v>
      </c>
      <c r="Q74" s="96">
        <v>1650</v>
      </c>
      <c r="R74" s="96">
        <v>1650</v>
      </c>
      <c r="S74" s="96">
        <v>1650</v>
      </c>
      <c r="T74" s="89"/>
      <c r="U74" s="91">
        <f>SUM(P74:S74)</f>
        <v>6600</v>
      </c>
      <c r="V74" s="264" t="s">
        <v>53</v>
      </c>
      <c r="W74" s="264" t="s">
        <v>40</v>
      </c>
      <c r="X74" s="102"/>
      <c r="Y74" s="102"/>
      <c r="Z74" s="51"/>
      <c r="AA74" s="90"/>
      <c r="AB74" s="51"/>
    </row>
    <row r="75" spans="1:28" s="53" customFormat="1" ht="28.5" customHeight="1" x14ac:dyDescent="0.2">
      <c r="A75" s="264"/>
      <c r="B75" s="330"/>
      <c r="C75" s="264"/>
      <c r="D75" s="284"/>
      <c r="E75" s="79"/>
      <c r="F75" s="106" t="s">
        <v>13</v>
      </c>
      <c r="G75" s="284"/>
      <c r="H75" s="284"/>
      <c r="I75" s="325"/>
      <c r="J75" s="274"/>
      <c r="K75" s="274"/>
      <c r="L75" s="271"/>
      <c r="M75" s="271"/>
      <c r="N75" s="271"/>
      <c r="O75" s="271"/>
      <c r="P75" s="96">
        <v>137.5</v>
      </c>
      <c r="Q75" s="96">
        <v>137.5</v>
      </c>
      <c r="R75" s="96">
        <v>137.5</v>
      </c>
      <c r="S75" s="96">
        <v>137.5</v>
      </c>
      <c r="T75" s="89"/>
      <c r="U75" s="91">
        <f t="shared" ref="U75:U78" si="9">SUM(P75:S75)</f>
        <v>550</v>
      </c>
      <c r="V75" s="264"/>
      <c r="W75" s="264"/>
      <c r="X75" s="102"/>
      <c r="Y75" s="102"/>
      <c r="Z75" s="51"/>
      <c r="AA75" s="90"/>
      <c r="AB75" s="51"/>
    </row>
    <row r="76" spans="1:28" s="53" customFormat="1" ht="27.75" customHeight="1" x14ac:dyDescent="0.2">
      <c r="A76" s="264"/>
      <c r="B76" s="330"/>
      <c r="C76" s="264"/>
      <c r="D76" s="284"/>
      <c r="E76" s="79"/>
      <c r="F76" s="106" t="s">
        <v>14</v>
      </c>
      <c r="G76" s="284"/>
      <c r="H76" s="284"/>
      <c r="I76" s="325"/>
      <c r="J76" s="274"/>
      <c r="K76" s="274"/>
      <c r="L76" s="271"/>
      <c r="M76" s="271"/>
      <c r="N76" s="271"/>
      <c r="O76" s="271"/>
      <c r="P76" s="96">
        <v>106.25</v>
      </c>
      <c r="Q76" s="96">
        <v>106.25</v>
      </c>
      <c r="R76" s="96">
        <v>106.25</v>
      </c>
      <c r="S76" s="96">
        <v>106.25</v>
      </c>
      <c r="T76" s="89"/>
      <c r="U76" s="91">
        <f t="shared" si="9"/>
        <v>425</v>
      </c>
      <c r="V76" s="264"/>
      <c r="W76" s="264"/>
      <c r="X76" s="102"/>
      <c r="Y76" s="102"/>
      <c r="Z76" s="51"/>
      <c r="AA76" s="90"/>
      <c r="AB76" s="51"/>
    </row>
    <row r="77" spans="1:28" s="53" customFormat="1" ht="23.25" customHeight="1" x14ac:dyDescent="0.2">
      <c r="A77" s="264"/>
      <c r="B77" s="330"/>
      <c r="C77" s="264"/>
      <c r="D77" s="284"/>
      <c r="E77" s="79"/>
      <c r="F77" s="106" t="s">
        <v>15</v>
      </c>
      <c r="G77" s="284"/>
      <c r="H77" s="284"/>
      <c r="I77" s="325"/>
      <c r="J77" s="274"/>
      <c r="K77" s="274"/>
      <c r="L77" s="271"/>
      <c r="M77" s="271"/>
      <c r="N77" s="271"/>
      <c r="O77" s="271"/>
      <c r="P77" s="108">
        <v>137.44499999999999</v>
      </c>
      <c r="Q77" s="108">
        <v>137.44499999999999</v>
      </c>
      <c r="R77" s="108">
        <v>137.44499999999999</v>
      </c>
      <c r="S77" s="108">
        <v>137.44499999999999</v>
      </c>
      <c r="T77" s="89"/>
      <c r="U77" s="91">
        <f t="shared" si="9"/>
        <v>549.78</v>
      </c>
      <c r="V77" s="264"/>
      <c r="W77" s="264"/>
      <c r="X77" s="102"/>
      <c r="Y77" s="102"/>
      <c r="Z77" s="51"/>
      <c r="AA77" s="90"/>
      <c r="AB77" s="51"/>
    </row>
    <row r="78" spans="1:28" s="53" customFormat="1" ht="26.25" customHeight="1" x14ac:dyDescent="0.2">
      <c r="A78" s="264"/>
      <c r="B78" s="330"/>
      <c r="C78" s="264"/>
      <c r="D78" s="284"/>
      <c r="E78" s="79"/>
      <c r="F78" s="106" t="s">
        <v>63</v>
      </c>
      <c r="G78" s="284"/>
      <c r="H78" s="284"/>
      <c r="I78" s="325"/>
      <c r="J78" s="274"/>
      <c r="K78" s="274"/>
      <c r="L78" s="271"/>
      <c r="M78" s="271"/>
      <c r="N78" s="271"/>
      <c r="O78" s="271"/>
      <c r="P78" s="112">
        <v>192.22499999999999</v>
      </c>
      <c r="Q78" s="112">
        <v>192.22499999999999</v>
      </c>
      <c r="R78" s="112">
        <v>192.22499999999999</v>
      </c>
      <c r="S78" s="112">
        <v>192.22499999999999</v>
      </c>
      <c r="T78" s="89"/>
      <c r="U78" s="91">
        <f t="shared" si="9"/>
        <v>768.9</v>
      </c>
      <c r="V78" s="264"/>
      <c r="W78" s="264"/>
      <c r="X78" s="102"/>
      <c r="Y78" s="102"/>
      <c r="Z78" s="51"/>
      <c r="AA78" s="90"/>
      <c r="AB78" s="51"/>
    </row>
    <row r="79" spans="1:28" s="53" customFormat="1" ht="28.5" customHeight="1" x14ac:dyDescent="0.2">
      <c r="A79" s="264"/>
      <c r="B79" s="330"/>
      <c r="C79" s="264"/>
      <c r="D79" s="284"/>
      <c r="E79" s="79"/>
      <c r="F79" s="114" t="s">
        <v>72</v>
      </c>
      <c r="G79" s="284"/>
      <c r="H79" s="284"/>
      <c r="I79" s="324" t="s">
        <v>109</v>
      </c>
      <c r="J79" s="274">
        <v>44197</v>
      </c>
      <c r="K79" s="274">
        <v>44561</v>
      </c>
      <c r="L79" s="271">
        <v>0.25</v>
      </c>
      <c r="M79" s="271">
        <v>0.25</v>
      </c>
      <c r="N79" s="271">
        <v>0.25</v>
      </c>
      <c r="O79" s="271">
        <v>0.25</v>
      </c>
      <c r="P79" s="96">
        <v>1950</v>
      </c>
      <c r="Q79" s="96">
        <v>1950</v>
      </c>
      <c r="R79" s="96">
        <v>1950</v>
      </c>
      <c r="S79" s="96">
        <v>1950</v>
      </c>
      <c r="T79" s="89"/>
      <c r="U79" s="91">
        <f>SUM(P79:S79)</f>
        <v>7800</v>
      </c>
      <c r="V79" s="37"/>
      <c r="W79" s="37"/>
      <c r="X79" s="102"/>
      <c r="Y79" s="102"/>
      <c r="Z79" s="51"/>
      <c r="AA79" s="90"/>
      <c r="AB79" s="51"/>
    </row>
    <row r="80" spans="1:28" s="53" customFormat="1" ht="28.5" customHeight="1" x14ac:dyDescent="0.2">
      <c r="A80" s="264"/>
      <c r="B80" s="330"/>
      <c r="C80" s="264"/>
      <c r="D80" s="284"/>
      <c r="E80" s="79"/>
      <c r="F80" s="115" t="s">
        <v>13</v>
      </c>
      <c r="G80" s="284"/>
      <c r="H80" s="284"/>
      <c r="I80" s="325"/>
      <c r="J80" s="274"/>
      <c r="K80" s="274"/>
      <c r="L80" s="271"/>
      <c r="M80" s="271"/>
      <c r="N80" s="271"/>
      <c r="O80" s="271"/>
      <c r="P80" s="96">
        <v>225.25</v>
      </c>
      <c r="Q80" s="96">
        <v>225.25</v>
      </c>
      <c r="R80" s="96">
        <v>225.25</v>
      </c>
      <c r="S80" s="96">
        <v>225.25</v>
      </c>
      <c r="T80" s="89"/>
      <c r="U80" s="91">
        <f t="shared" ref="U80:U83" si="10">SUM(P80:S80)</f>
        <v>901</v>
      </c>
      <c r="V80" s="37"/>
      <c r="W80" s="37"/>
      <c r="X80" s="102"/>
      <c r="Y80" s="102"/>
      <c r="Z80" s="51"/>
      <c r="AA80" s="90"/>
      <c r="AB80" s="51"/>
    </row>
    <row r="81" spans="1:28" s="53" customFormat="1" ht="39.950000000000003" customHeight="1" x14ac:dyDescent="0.2">
      <c r="A81" s="264"/>
      <c r="B81" s="330"/>
      <c r="C81" s="264"/>
      <c r="D81" s="284"/>
      <c r="E81" s="79"/>
      <c r="F81" s="115" t="s">
        <v>14</v>
      </c>
      <c r="G81" s="284"/>
      <c r="H81" s="284"/>
      <c r="I81" s="325"/>
      <c r="J81" s="274"/>
      <c r="K81" s="274"/>
      <c r="L81" s="271"/>
      <c r="M81" s="271"/>
      <c r="N81" s="271"/>
      <c r="O81" s="271"/>
      <c r="P81" s="96">
        <v>106.25</v>
      </c>
      <c r="Q81" s="96">
        <v>106.25</v>
      </c>
      <c r="R81" s="96">
        <v>106.25</v>
      </c>
      <c r="S81" s="96">
        <v>106.25</v>
      </c>
      <c r="T81" s="89"/>
      <c r="U81" s="91">
        <f t="shared" si="10"/>
        <v>425</v>
      </c>
      <c r="V81" s="37"/>
      <c r="W81" s="37"/>
      <c r="X81" s="102"/>
      <c r="Y81" s="102"/>
      <c r="Z81" s="51"/>
      <c r="AA81" s="90"/>
      <c r="AB81" s="51"/>
    </row>
    <row r="82" spans="1:28" s="53" customFormat="1" ht="39.950000000000003" customHeight="1" x14ac:dyDescent="0.2">
      <c r="A82" s="264"/>
      <c r="B82" s="330"/>
      <c r="C82" s="264"/>
      <c r="D82" s="284"/>
      <c r="E82" s="79"/>
      <c r="F82" s="115" t="s">
        <v>15</v>
      </c>
      <c r="G82" s="284"/>
      <c r="H82" s="284"/>
      <c r="I82" s="325"/>
      <c r="J82" s="274"/>
      <c r="K82" s="274"/>
      <c r="L82" s="271"/>
      <c r="M82" s="271"/>
      <c r="N82" s="271"/>
      <c r="O82" s="271"/>
      <c r="P82" s="116">
        <v>162.435</v>
      </c>
      <c r="Q82" s="116">
        <v>162.435</v>
      </c>
      <c r="R82" s="116">
        <v>162.435</v>
      </c>
      <c r="S82" s="116">
        <v>162.435</v>
      </c>
      <c r="T82" s="89"/>
      <c r="U82" s="91">
        <f t="shared" si="10"/>
        <v>649.74</v>
      </c>
      <c r="V82" s="93"/>
      <c r="W82" s="93"/>
      <c r="X82" s="102"/>
      <c r="Y82" s="102"/>
      <c r="Z82" s="51"/>
      <c r="AA82" s="90"/>
      <c r="AB82" s="51"/>
    </row>
    <row r="83" spans="1:28" s="53" customFormat="1" ht="24" customHeight="1" x14ac:dyDescent="0.2">
      <c r="A83" s="264"/>
      <c r="B83" s="330"/>
      <c r="C83" s="264"/>
      <c r="D83" s="284"/>
      <c r="E83" s="79"/>
      <c r="F83" s="115" t="s">
        <v>63</v>
      </c>
      <c r="G83" s="284"/>
      <c r="H83" s="284"/>
      <c r="I83" s="325"/>
      <c r="J83" s="274"/>
      <c r="K83" s="274"/>
      <c r="L83" s="271"/>
      <c r="M83" s="271"/>
      <c r="N83" s="271"/>
      <c r="O83" s="271"/>
      <c r="P83" s="116">
        <v>227.17500000000001</v>
      </c>
      <c r="Q83" s="116">
        <v>227.17500000000001</v>
      </c>
      <c r="R83" s="116">
        <v>227.17500000000001</v>
      </c>
      <c r="S83" s="116">
        <v>227.17500000000001</v>
      </c>
      <c r="T83" s="89"/>
      <c r="U83" s="91">
        <f t="shared" si="10"/>
        <v>908.7</v>
      </c>
      <c r="V83" s="93"/>
      <c r="W83" s="93"/>
      <c r="X83" s="102"/>
      <c r="Y83" s="102"/>
      <c r="Z83" s="51"/>
      <c r="AA83" s="90"/>
      <c r="AB83" s="51"/>
    </row>
    <row r="84" spans="1:28" s="53" customFormat="1" ht="29.25" customHeight="1" x14ac:dyDescent="0.2">
      <c r="A84" s="264"/>
      <c r="B84" s="330"/>
      <c r="C84" s="264"/>
      <c r="D84" s="284"/>
      <c r="E84" s="79"/>
      <c r="F84" s="93" t="s">
        <v>73</v>
      </c>
      <c r="G84" s="284"/>
      <c r="H84" s="284"/>
      <c r="I84" s="37" t="s">
        <v>118</v>
      </c>
      <c r="J84" s="14">
        <v>44197</v>
      </c>
      <c r="K84" s="14">
        <v>44561</v>
      </c>
      <c r="L84" s="117">
        <v>0.25</v>
      </c>
      <c r="M84" s="117">
        <v>0.25</v>
      </c>
      <c r="N84" s="117">
        <v>0.25</v>
      </c>
      <c r="O84" s="117">
        <v>0.25</v>
      </c>
      <c r="P84" s="89">
        <v>1375</v>
      </c>
      <c r="Q84" s="89">
        <v>1375</v>
      </c>
      <c r="R84" s="89">
        <v>1375</v>
      </c>
      <c r="S84" s="89">
        <v>1375</v>
      </c>
      <c r="T84" s="89"/>
      <c r="U84" s="91">
        <f>S84+R84+Q84+P84</f>
        <v>5500</v>
      </c>
      <c r="V84" s="93"/>
      <c r="W84" s="93"/>
      <c r="X84" s="102"/>
      <c r="Y84" s="102"/>
      <c r="Z84" s="51"/>
      <c r="AA84" s="90"/>
      <c r="AB84" s="51"/>
    </row>
    <row r="85" spans="1:28" s="53" customFormat="1" ht="24.75" customHeight="1" x14ac:dyDescent="0.2">
      <c r="A85" s="264"/>
      <c r="B85" s="330"/>
      <c r="C85" s="264"/>
      <c r="D85" s="284"/>
      <c r="E85" s="79"/>
      <c r="F85" s="93" t="s">
        <v>74</v>
      </c>
      <c r="G85" s="284"/>
      <c r="H85" s="284"/>
      <c r="I85" s="37" t="s">
        <v>119</v>
      </c>
      <c r="J85" s="14">
        <v>44197</v>
      </c>
      <c r="K85" s="14">
        <v>44561</v>
      </c>
      <c r="L85" s="117">
        <v>0.25</v>
      </c>
      <c r="M85" s="117">
        <v>0.25</v>
      </c>
      <c r="N85" s="117">
        <v>0.25</v>
      </c>
      <c r="O85" s="117">
        <v>0.25</v>
      </c>
      <c r="P85" s="89">
        <v>1518.75</v>
      </c>
      <c r="Q85" s="89">
        <v>1518.75</v>
      </c>
      <c r="R85" s="89">
        <v>1518.75</v>
      </c>
      <c r="S85" s="89">
        <v>1518.75</v>
      </c>
      <c r="T85" s="89"/>
      <c r="U85" s="91">
        <f>P85+Q85+R85+S85</f>
        <v>6075</v>
      </c>
      <c r="V85" s="93"/>
      <c r="W85" s="93"/>
      <c r="X85" s="102"/>
      <c r="Y85" s="102"/>
      <c r="Z85" s="51"/>
      <c r="AA85" s="90"/>
      <c r="AB85" s="51"/>
    </row>
    <row r="86" spans="1:28" s="53" customFormat="1" ht="23.25" customHeight="1" x14ac:dyDescent="0.2">
      <c r="A86" s="264"/>
      <c r="B86" s="330"/>
      <c r="C86" s="264"/>
      <c r="D86" s="284"/>
      <c r="E86" s="79"/>
      <c r="F86" s="93" t="s">
        <v>75</v>
      </c>
      <c r="G86" s="284"/>
      <c r="H86" s="284"/>
      <c r="I86" s="37" t="s">
        <v>120</v>
      </c>
      <c r="J86" s="14">
        <v>44197</v>
      </c>
      <c r="K86" s="14">
        <v>44561</v>
      </c>
      <c r="L86" s="117">
        <v>0.25</v>
      </c>
      <c r="M86" s="117">
        <v>0.25</v>
      </c>
      <c r="N86" s="117">
        <v>0.25</v>
      </c>
      <c r="O86" s="117">
        <v>0.25</v>
      </c>
      <c r="P86" s="89">
        <v>750</v>
      </c>
      <c r="Q86" s="89">
        <v>750</v>
      </c>
      <c r="R86" s="89">
        <v>750</v>
      </c>
      <c r="S86" s="89">
        <v>750</v>
      </c>
      <c r="T86" s="89"/>
      <c r="U86" s="91">
        <f>S86+R86+Q86+P86</f>
        <v>3000</v>
      </c>
      <c r="V86" s="93"/>
      <c r="W86" s="93"/>
      <c r="X86" s="102"/>
      <c r="Y86" s="102"/>
      <c r="Z86" s="51"/>
      <c r="AA86" s="90"/>
      <c r="AB86" s="51"/>
    </row>
    <row r="87" spans="1:28" s="53" customFormat="1" ht="32.25" customHeight="1" x14ac:dyDescent="0.2">
      <c r="A87" s="264"/>
      <c r="B87" s="330"/>
      <c r="C87" s="264"/>
      <c r="D87" s="284"/>
      <c r="E87" s="79"/>
      <c r="F87" s="93" t="s">
        <v>76</v>
      </c>
      <c r="G87" s="284"/>
      <c r="H87" s="284"/>
      <c r="I87" s="37" t="s">
        <v>121</v>
      </c>
      <c r="J87" s="14">
        <v>44197</v>
      </c>
      <c r="K87" s="14">
        <v>44561</v>
      </c>
      <c r="L87" s="117">
        <v>0.25</v>
      </c>
      <c r="M87" s="117">
        <v>0.25</v>
      </c>
      <c r="N87" s="117">
        <v>0.25</v>
      </c>
      <c r="O87" s="117">
        <v>0.25</v>
      </c>
      <c r="P87" s="118">
        <v>1669.097</v>
      </c>
      <c r="Q87" s="118">
        <v>1669.097</v>
      </c>
      <c r="R87" s="118">
        <v>1669.097</v>
      </c>
      <c r="S87" s="118">
        <v>1669.097</v>
      </c>
      <c r="T87" s="89"/>
      <c r="U87" s="91">
        <v>6676.39</v>
      </c>
      <c r="V87" s="93"/>
      <c r="W87" s="93"/>
      <c r="X87" s="102"/>
      <c r="Y87" s="102"/>
      <c r="Z87" s="51"/>
      <c r="AA87" s="90"/>
      <c r="AB87" s="51"/>
    </row>
    <row r="88" spans="1:28" s="53" customFormat="1" ht="36.75" customHeight="1" x14ac:dyDescent="0.2">
      <c r="A88" s="264"/>
      <c r="B88" s="330"/>
      <c r="C88" s="264"/>
      <c r="D88" s="284"/>
      <c r="E88" s="79"/>
      <c r="F88" s="93" t="s">
        <v>77</v>
      </c>
      <c r="G88" s="284"/>
      <c r="H88" s="284"/>
      <c r="I88" s="37" t="s">
        <v>95</v>
      </c>
      <c r="J88" s="14">
        <v>44197</v>
      </c>
      <c r="K88" s="14">
        <v>44561</v>
      </c>
      <c r="L88" s="117">
        <v>0.25</v>
      </c>
      <c r="M88" s="117">
        <v>0.25</v>
      </c>
      <c r="N88" s="117">
        <v>0.25</v>
      </c>
      <c r="O88" s="117">
        <v>0.25</v>
      </c>
      <c r="P88" s="89">
        <v>1151.79</v>
      </c>
      <c r="Q88" s="89">
        <v>1151.79</v>
      </c>
      <c r="R88" s="89">
        <v>1151.79</v>
      </c>
      <c r="S88" s="89">
        <v>1151.79</v>
      </c>
      <c r="T88" s="89"/>
      <c r="U88" s="109">
        <v>4607.16</v>
      </c>
      <c r="V88" s="264" t="s">
        <v>53</v>
      </c>
      <c r="W88" s="264" t="s">
        <v>40</v>
      </c>
      <c r="X88" s="102"/>
      <c r="Y88" s="102"/>
      <c r="Z88" s="51"/>
      <c r="AA88" s="90"/>
      <c r="AB88" s="51"/>
    </row>
    <row r="89" spans="1:28" s="53" customFormat="1" ht="39.950000000000003" customHeight="1" x14ac:dyDescent="0.2">
      <c r="A89" s="264"/>
      <c r="B89" s="330"/>
      <c r="C89" s="264"/>
      <c r="D89" s="284"/>
      <c r="E89" s="79"/>
      <c r="F89" s="119" t="s">
        <v>123</v>
      </c>
      <c r="G89" s="284"/>
      <c r="H89" s="284"/>
      <c r="I89" s="37" t="s">
        <v>124</v>
      </c>
      <c r="J89" s="14">
        <v>44197</v>
      </c>
      <c r="K89" s="14">
        <v>44561</v>
      </c>
      <c r="L89" s="117">
        <v>0.25</v>
      </c>
      <c r="M89" s="117">
        <v>0.25</v>
      </c>
      <c r="N89" s="117">
        <v>0.25</v>
      </c>
      <c r="O89" s="117">
        <v>0.25</v>
      </c>
      <c r="P89" s="89">
        <v>250</v>
      </c>
      <c r="Q89" s="89">
        <v>250</v>
      </c>
      <c r="R89" s="89">
        <v>250</v>
      </c>
      <c r="S89" s="89">
        <v>250</v>
      </c>
      <c r="T89" s="89"/>
      <c r="U89" s="91">
        <f>P89+Q89+R89+S89</f>
        <v>1000</v>
      </c>
      <c r="V89" s="264"/>
      <c r="W89" s="264"/>
      <c r="X89" s="102"/>
      <c r="Y89" s="102"/>
      <c r="Z89" s="51"/>
      <c r="AA89" s="90"/>
      <c r="AB89" s="51"/>
    </row>
    <row r="90" spans="1:28" s="53" customFormat="1" ht="24.75" customHeight="1" x14ac:dyDescent="0.2">
      <c r="A90" s="264"/>
      <c r="B90" s="330"/>
      <c r="C90" s="264"/>
      <c r="D90" s="284"/>
      <c r="E90" s="79"/>
      <c r="F90" s="119" t="s">
        <v>175</v>
      </c>
      <c r="G90" s="273"/>
      <c r="H90" s="284"/>
      <c r="I90" s="37" t="s">
        <v>122</v>
      </c>
      <c r="J90" s="14">
        <v>44197</v>
      </c>
      <c r="K90" s="14">
        <v>44561</v>
      </c>
      <c r="L90" s="117">
        <v>0</v>
      </c>
      <c r="M90" s="117">
        <v>1</v>
      </c>
      <c r="N90" s="117">
        <v>0</v>
      </c>
      <c r="O90" s="117">
        <v>0</v>
      </c>
      <c r="P90" s="89">
        <v>0</v>
      </c>
      <c r="Q90" s="89">
        <v>1000</v>
      </c>
      <c r="R90" s="89">
        <v>0</v>
      </c>
      <c r="S90" s="89">
        <v>0</v>
      </c>
      <c r="T90" s="89"/>
      <c r="U90" s="91">
        <v>1000</v>
      </c>
      <c r="V90" s="264"/>
      <c r="W90" s="264"/>
      <c r="X90" s="102"/>
      <c r="Y90" s="102"/>
      <c r="Z90" s="51"/>
      <c r="AA90" s="90"/>
      <c r="AB90" s="51"/>
    </row>
    <row r="91" spans="1:28" s="53" customFormat="1" ht="28.5" customHeight="1" x14ac:dyDescent="0.2">
      <c r="A91" s="264"/>
      <c r="B91" s="330"/>
      <c r="C91" s="264"/>
      <c r="D91" s="264"/>
      <c r="E91" s="264"/>
      <c r="F91" s="194" t="s">
        <v>198</v>
      </c>
      <c r="G91" s="195" t="s">
        <v>134</v>
      </c>
      <c r="H91" s="284"/>
      <c r="I91" s="197" t="s">
        <v>202</v>
      </c>
      <c r="J91" s="198">
        <v>44197</v>
      </c>
      <c r="K91" s="198">
        <v>44561</v>
      </c>
      <c r="L91" s="199">
        <v>1</v>
      </c>
      <c r="M91" s="199">
        <v>0</v>
      </c>
      <c r="N91" s="199">
        <v>0</v>
      </c>
      <c r="O91" s="199">
        <v>0</v>
      </c>
      <c r="P91" s="200">
        <v>6000</v>
      </c>
      <c r="Q91" s="200">
        <v>0</v>
      </c>
      <c r="R91" s="200">
        <v>0</v>
      </c>
      <c r="S91" s="200">
        <v>0</v>
      </c>
      <c r="T91" s="200"/>
      <c r="U91" s="201">
        <v>6000</v>
      </c>
      <c r="V91" s="264"/>
      <c r="W91" s="264"/>
      <c r="X91" s="102"/>
      <c r="Y91" s="102"/>
      <c r="Z91" s="51"/>
      <c r="AA91" s="90"/>
      <c r="AB91" s="51"/>
    </row>
    <row r="92" spans="1:28" s="53" customFormat="1" ht="28.5" customHeight="1" x14ac:dyDescent="0.2">
      <c r="A92" s="264"/>
      <c r="B92" s="330"/>
      <c r="C92" s="264"/>
      <c r="D92" s="264"/>
      <c r="E92" s="264"/>
      <c r="F92" s="196" t="s">
        <v>246</v>
      </c>
      <c r="G92" s="195" t="s">
        <v>203</v>
      </c>
      <c r="H92" s="284"/>
      <c r="I92" s="197" t="s">
        <v>202</v>
      </c>
      <c r="J92" s="198">
        <v>44197</v>
      </c>
      <c r="K92" s="198">
        <v>44561</v>
      </c>
      <c r="L92" s="199">
        <v>1</v>
      </c>
      <c r="M92" s="199">
        <v>0</v>
      </c>
      <c r="N92" s="199">
        <v>0</v>
      </c>
      <c r="O92" s="199">
        <v>0</v>
      </c>
      <c r="P92" s="200">
        <v>16339</v>
      </c>
      <c r="Q92" s="200">
        <v>0</v>
      </c>
      <c r="R92" s="200">
        <v>0</v>
      </c>
      <c r="S92" s="200">
        <v>0</v>
      </c>
      <c r="T92" s="200"/>
      <c r="U92" s="201">
        <f>P92+Q92+R92+S92</f>
        <v>16339</v>
      </c>
      <c r="V92" s="264"/>
      <c r="W92" s="264"/>
      <c r="X92" s="102"/>
      <c r="Y92" s="102"/>
      <c r="Z92" s="51"/>
      <c r="AA92" s="90"/>
      <c r="AB92" s="51"/>
    </row>
    <row r="93" spans="1:28" s="53" customFormat="1" ht="39.950000000000003" customHeight="1" x14ac:dyDescent="0.2">
      <c r="A93" s="264"/>
      <c r="B93" s="330"/>
      <c r="C93" s="264"/>
      <c r="D93" s="264"/>
      <c r="E93" s="264"/>
      <c r="F93" s="119" t="s">
        <v>197</v>
      </c>
      <c r="G93" s="37" t="s">
        <v>133</v>
      </c>
      <c r="H93" s="284"/>
      <c r="I93" s="37" t="s">
        <v>179</v>
      </c>
      <c r="J93" s="87">
        <v>44197</v>
      </c>
      <c r="K93" s="87">
        <v>44561</v>
      </c>
      <c r="L93" s="117">
        <v>1</v>
      </c>
      <c r="M93" s="117">
        <v>0</v>
      </c>
      <c r="N93" s="117">
        <v>0</v>
      </c>
      <c r="O93" s="117">
        <v>0</v>
      </c>
      <c r="P93" s="89">
        <v>5000</v>
      </c>
      <c r="Q93" s="89">
        <v>0</v>
      </c>
      <c r="R93" s="89">
        <v>0</v>
      </c>
      <c r="S93" s="89">
        <v>0</v>
      </c>
      <c r="T93" s="89"/>
      <c r="U93" s="91">
        <v>5000</v>
      </c>
      <c r="V93" s="264"/>
      <c r="W93" s="264"/>
      <c r="X93" s="102"/>
      <c r="Y93" s="102"/>
      <c r="Z93" s="51"/>
      <c r="AA93" s="90"/>
      <c r="AB93" s="51"/>
    </row>
    <row r="94" spans="1:28" s="53" customFormat="1" ht="37.5" customHeight="1" x14ac:dyDescent="0.2">
      <c r="A94" s="264"/>
      <c r="B94" s="330"/>
      <c r="C94" s="264"/>
      <c r="D94" s="264"/>
      <c r="E94" s="264"/>
      <c r="F94" s="24" t="s">
        <v>190</v>
      </c>
      <c r="G94" s="272" t="s">
        <v>134</v>
      </c>
      <c r="H94" s="284"/>
      <c r="I94" s="37" t="s">
        <v>165</v>
      </c>
      <c r="J94" s="87">
        <v>44197</v>
      </c>
      <c r="K94" s="87">
        <v>44561</v>
      </c>
      <c r="L94" s="117">
        <v>0</v>
      </c>
      <c r="M94" s="117">
        <v>1</v>
      </c>
      <c r="N94" s="117">
        <v>0</v>
      </c>
      <c r="O94" s="117">
        <v>0</v>
      </c>
      <c r="P94" s="89">
        <v>0</v>
      </c>
      <c r="Q94" s="89">
        <v>1000</v>
      </c>
      <c r="R94" s="89">
        <v>0</v>
      </c>
      <c r="S94" s="89">
        <v>0</v>
      </c>
      <c r="T94" s="89"/>
      <c r="U94" s="109">
        <v>1000</v>
      </c>
      <c r="V94" s="264"/>
      <c r="W94" s="264"/>
      <c r="X94" s="102"/>
      <c r="Y94" s="102"/>
      <c r="Z94" s="51"/>
      <c r="AA94" s="90"/>
      <c r="AB94" s="51"/>
    </row>
    <row r="95" spans="1:28" s="53" customFormat="1" ht="40.5" customHeight="1" x14ac:dyDescent="0.2">
      <c r="A95" s="264"/>
      <c r="B95" s="330"/>
      <c r="C95" s="264"/>
      <c r="D95" s="264"/>
      <c r="E95" s="264"/>
      <c r="F95" s="24" t="s">
        <v>247</v>
      </c>
      <c r="G95" s="284"/>
      <c r="H95" s="284"/>
      <c r="I95" s="86" t="s">
        <v>125</v>
      </c>
      <c r="J95" s="14">
        <v>44197</v>
      </c>
      <c r="K95" s="14">
        <v>44561</v>
      </c>
      <c r="L95" s="95">
        <v>0.5</v>
      </c>
      <c r="M95" s="95">
        <v>0.5</v>
      </c>
      <c r="N95" s="95">
        <v>0</v>
      </c>
      <c r="O95" s="95">
        <v>0</v>
      </c>
      <c r="P95" s="184">
        <v>4807.37</v>
      </c>
      <c r="Q95" s="184">
        <v>4807.37</v>
      </c>
      <c r="R95" s="96">
        <v>0</v>
      </c>
      <c r="S95" s="96">
        <v>0</v>
      </c>
      <c r="T95" s="115"/>
      <c r="U95" s="109">
        <v>9614.74</v>
      </c>
      <c r="V95" s="264"/>
      <c r="W95" s="264"/>
      <c r="X95" s="102"/>
      <c r="Y95" s="120"/>
      <c r="Z95" s="121"/>
      <c r="AA95" s="52">
        <f>U97+U19</f>
        <v>307633.83799999999</v>
      </c>
      <c r="AB95" s="51"/>
    </row>
    <row r="96" spans="1:28" s="53" customFormat="1" ht="38.25" customHeight="1" x14ac:dyDescent="0.2">
      <c r="A96" s="264"/>
      <c r="B96" s="330"/>
      <c r="C96" s="264"/>
      <c r="D96" s="264"/>
      <c r="E96" s="264"/>
      <c r="F96" s="24" t="s">
        <v>172</v>
      </c>
      <c r="G96" s="273"/>
      <c r="H96" s="273"/>
      <c r="I96" s="86" t="s">
        <v>174</v>
      </c>
      <c r="J96" s="87">
        <v>44197</v>
      </c>
      <c r="K96" s="87">
        <v>44561</v>
      </c>
      <c r="L96" s="95">
        <v>0.5</v>
      </c>
      <c r="M96" s="95">
        <v>0.5</v>
      </c>
      <c r="N96" s="95">
        <v>0</v>
      </c>
      <c r="O96" s="95">
        <v>0</v>
      </c>
      <c r="P96" s="96">
        <v>3500</v>
      </c>
      <c r="Q96" s="96">
        <v>3500</v>
      </c>
      <c r="R96" s="96">
        <v>0</v>
      </c>
      <c r="S96" s="96">
        <v>0</v>
      </c>
      <c r="T96" s="115"/>
      <c r="U96" s="109">
        <v>7000</v>
      </c>
      <c r="V96" s="264"/>
      <c r="W96" s="264"/>
      <c r="X96" s="102"/>
      <c r="Y96" s="120"/>
      <c r="Z96" s="121"/>
      <c r="AA96" s="52"/>
      <c r="AB96" s="51"/>
    </row>
    <row r="97" spans="1:28" ht="18.75" customHeight="1" x14ac:dyDescent="0.2">
      <c r="A97" s="122"/>
      <c r="B97" s="123"/>
      <c r="C97" s="5"/>
      <c r="D97" s="5"/>
      <c r="E97" s="5"/>
      <c r="F97" s="124"/>
      <c r="G97" s="5"/>
      <c r="H97" s="5"/>
      <c r="I97" s="125"/>
      <c r="J97" s="126"/>
      <c r="K97" s="126"/>
      <c r="L97" s="127"/>
      <c r="M97" s="127"/>
      <c r="N97" s="127"/>
      <c r="O97" s="127"/>
      <c r="P97" s="39"/>
      <c r="Q97" s="39"/>
      <c r="R97" s="39"/>
      <c r="S97" s="39"/>
      <c r="T97" s="39"/>
      <c r="U97" s="128">
        <f>SUM(U21:U96)</f>
        <v>231347.12</v>
      </c>
      <c r="V97" s="129"/>
      <c r="W97" s="130"/>
      <c r="X97" s="110"/>
      <c r="Y97" s="120"/>
      <c r="Z97" s="131"/>
      <c r="AA97" s="39"/>
      <c r="AB97" s="39"/>
    </row>
    <row r="98" spans="1:28" ht="11.25" customHeight="1" x14ac:dyDescent="0.25">
      <c r="A98" s="132"/>
      <c r="B98" s="133"/>
      <c r="U98" s="137"/>
      <c r="W98" s="138"/>
      <c r="X98" s="139"/>
      <c r="Y98" s="140"/>
      <c r="Z98" s="129"/>
    </row>
    <row r="99" spans="1:28" ht="15.75" customHeight="1" x14ac:dyDescent="0.25">
      <c r="A99" s="141"/>
      <c r="B99" s="133"/>
      <c r="C99" s="142"/>
      <c r="I99" s="288" t="s">
        <v>21</v>
      </c>
      <c r="J99" s="289"/>
      <c r="K99" s="289"/>
      <c r="L99" s="289"/>
      <c r="M99" s="289"/>
      <c r="N99" s="289"/>
      <c r="O99" s="290"/>
      <c r="P99" s="286">
        <f>U19</f>
        <v>76286.717999999993</v>
      </c>
      <c r="Q99" s="286"/>
      <c r="R99" s="143"/>
      <c r="S99" s="285"/>
      <c r="T99" s="285"/>
      <c r="U99" s="285"/>
      <c r="W99" s="138"/>
      <c r="Y99" s="140"/>
    </row>
    <row r="100" spans="1:28" ht="15.75" customHeight="1" x14ac:dyDescent="0.25">
      <c r="A100" s="141"/>
      <c r="C100" s="142"/>
      <c r="F100" s="144"/>
      <c r="I100" s="291" t="s">
        <v>144</v>
      </c>
      <c r="J100" s="292"/>
      <c r="K100" s="292"/>
      <c r="L100" s="292"/>
      <c r="M100" s="292"/>
      <c r="N100" s="292"/>
      <c r="O100" s="293"/>
      <c r="P100" s="287">
        <f>U97</f>
        <v>231347.12</v>
      </c>
      <c r="Q100" s="287"/>
      <c r="R100" s="143"/>
      <c r="S100" s="145"/>
      <c r="T100" s="145"/>
      <c r="U100" s="146"/>
      <c r="W100" s="138"/>
      <c r="Y100" s="53"/>
    </row>
    <row r="101" spans="1:28" ht="15.75" customHeight="1" x14ac:dyDescent="0.25">
      <c r="A101" s="141"/>
      <c r="C101" s="142"/>
      <c r="I101" s="294" t="s">
        <v>176</v>
      </c>
      <c r="J101" s="295"/>
      <c r="K101" s="295"/>
      <c r="L101" s="295"/>
      <c r="M101" s="295"/>
      <c r="N101" s="295"/>
      <c r="O101" s="296"/>
      <c r="P101" s="286">
        <f>P99+P100</f>
        <v>307633.83799999999</v>
      </c>
      <c r="Q101" s="286"/>
      <c r="R101" s="143"/>
      <c r="S101" s="285"/>
      <c r="T101" s="285"/>
      <c r="U101" s="285"/>
      <c r="W101" s="138"/>
      <c r="Y101" s="53"/>
    </row>
    <row r="102" spans="1:28" ht="15.75" customHeight="1" x14ac:dyDescent="0.25">
      <c r="A102" s="141"/>
      <c r="C102" s="142"/>
      <c r="J102" s="147"/>
      <c r="K102" s="147"/>
      <c r="L102" s="148"/>
      <c r="M102" s="148"/>
      <c r="N102" s="148"/>
      <c r="O102" s="148"/>
      <c r="P102" s="149"/>
      <c r="Q102" s="143"/>
      <c r="R102" s="143"/>
      <c r="S102" s="146"/>
      <c r="T102" s="146"/>
      <c r="U102" s="146"/>
      <c r="W102" s="138"/>
      <c r="Y102" s="53"/>
    </row>
    <row r="103" spans="1:28" ht="15.75" customHeight="1" x14ac:dyDescent="0.25">
      <c r="A103" s="141"/>
      <c r="C103" s="142"/>
      <c r="F103" s="150" t="s">
        <v>145</v>
      </c>
      <c r="J103" s="151"/>
      <c r="K103" s="151"/>
      <c r="L103" s="152"/>
      <c r="M103" s="152"/>
      <c r="N103" s="152"/>
      <c r="O103" s="152"/>
      <c r="P103" s="153"/>
      <c r="Q103" s="153"/>
      <c r="R103" s="153"/>
      <c r="S103" s="154"/>
      <c r="T103" s="154"/>
      <c r="U103" s="155"/>
      <c r="W103" s="138"/>
      <c r="Y103" s="53"/>
    </row>
    <row r="104" spans="1:28" ht="21.75" customHeight="1" x14ac:dyDescent="0.25">
      <c r="A104" s="141"/>
      <c r="C104" s="142"/>
      <c r="F104" s="156"/>
      <c r="J104" s="151"/>
      <c r="K104" s="151"/>
      <c r="L104" s="152"/>
      <c r="M104" s="152"/>
      <c r="N104" s="152"/>
      <c r="O104" s="152"/>
      <c r="P104" s="153"/>
      <c r="Q104" s="153"/>
      <c r="R104" s="153"/>
      <c r="S104" s="154"/>
      <c r="T104" s="154"/>
      <c r="U104" s="154"/>
      <c r="W104" s="138"/>
      <c r="Y104" s="53"/>
    </row>
    <row r="105" spans="1:28" ht="39.75" customHeight="1" x14ac:dyDescent="0.25">
      <c r="A105" s="141"/>
      <c r="C105" s="142"/>
      <c r="F105" s="156"/>
      <c r="J105" s="151"/>
      <c r="K105" s="151"/>
      <c r="L105" s="152"/>
      <c r="M105" s="152"/>
      <c r="N105" s="152"/>
      <c r="O105" s="152"/>
      <c r="P105" s="153"/>
      <c r="Q105" s="153"/>
      <c r="R105" s="153"/>
      <c r="S105" s="154"/>
      <c r="T105" s="154"/>
      <c r="U105" s="154"/>
      <c r="W105" s="138"/>
      <c r="Y105" s="53"/>
    </row>
    <row r="106" spans="1:28" ht="39.75" customHeight="1" x14ac:dyDescent="0.25">
      <c r="A106" s="141"/>
      <c r="C106" s="142"/>
      <c r="F106" s="156"/>
      <c r="J106" s="151"/>
      <c r="K106" s="151"/>
      <c r="L106" s="152"/>
      <c r="M106" s="152"/>
      <c r="N106" s="152"/>
      <c r="O106" s="152"/>
      <c r="P106" s="153"/>
      <c r="Q106" s="153"/>
      <c r="R106" s="153"/>
      <c r="S106" s="154"/>
      <c r="T106" s="154"/>
      <c r="U106" s="154"/>
      <c r="W106" s="138"/>
      <c r="Y106" s="53"/>
    </row>
    <row r="107" spans="1:28" ht="24" customHeight="1" x14ac:dyDescent="0.25">
      <c r="A107" s="157"/>
      <c r="B107" s="158"/>
      <c r="C107" s="158"/>
      <c r="D107" s="159"/>
      <c r="E107" s="158"/>
      <c r="F107" s="158" t="s">
        <v>30</v>
      </c>
      <c r="G107" s="158"/>
      <c r="H107" s="158"/>
      <c r="I107" s="158"/>
      <c r="J107" s="160"/>
      <c r="K107" s="160"/>
      <c r="L107" s="148"/>
      <c r="M107" s="148"/>
      <c r="N107" s="148"/>
      <c r="O107" s="148"/>
      <c r="P107" s="143"/>
      <c r="Q107" s="143"/>
      <c r="R107" s="143"/>
      <c r="S107" s="158" t="s">
        <v>44</v>
      </c>
      <c r="T107" s="158"/>
      <c r="U107" s="146"/>
      <c r="V107" s="143"/>
      <c r="W107" s="161"/>
    </row>
    <row r="108" spans="1:28" ht="15.75" customHeight="1" x14ac:dyDescent="0.25">
      <c r="A108" s="162" t="s">
        <v>54</v>
      </c>
      <c r="B108" s="158"/>
      <c r="C108" s="158"/>
      <c r="D108" s="159"/>
      <c r="E108" s="158"/>
      <c r="F108" s="27" t="s">
        <v>31</v>
      </c>
      <c r="G108" s="158"/>
      <c r="H108" s="158"/>
      <c r="I108" s="158"/>
      <c r="J108" s="160"/>
      <c r="K108" s="160"/>
      <c r="L108" s="148"/>
      <c r="M108" s="148"/>
      <c r="N108" s="148"/>
      <c r="O108" s="148"/>
      <c r="P108" s="143"/>
      <c r="Q108" s="143"/>
      <c r="R108" s="143"/>
      <c r="S108" s="27" t="s">
        <v>46</v>
      </c>
      <c r="T108" s="27"/>
      <c r="U108" s="146"/>
      <c r="V108" s="143"/>
      <c r="W108" s="161"/>
      <c r="Z108" s="163">
        <f>160749.58-P100</f>
        <v>-70597.540000000008</v>
      </c>
    </row>
    <row r="109" spans="1:28" ht="70.5" customHeight="1" x14ac:dyDescent="0.25">
      <c r="A109" s="162"/>
      <c r="B109" s="158"/>
      <c r="C109" s="158"/>
      <c r="D109" s="159"/>
      <c r="E109" s="158"/>
      <c r="F109" s="27"/>
      <c r="G109" s="158"/>
      <c r="H109" s="158"/>
      <c r="I109" s="158"/>
      <c r="J109" s="160"/>
      <c r="K109" s="160"/>
      <c r="L109" s="148"/>
      <c r="M109" s="148"/>
      <c r="N109" s="148"/>
      <c r="O109" s="148"/>
      <c r="P109" s="143"/>
      <c r="Q109" s="143"/>
      <c r="R109" s="143"/>
      <c r="S109" s="27"/>
      <c r="T109" s="27"/>
      <c r="U109" s="146"/>
      <c r="V109" s="143"/>
      <c r="W109" s="161"/>
    </row>
    <row r="110" spans="1:28" ht="50.25" customHeight="1" x14ac:dyDescent="0.25">
      <c r="A110" s="157"/>
      <c r="B110" s="158"/>
      <c r="C110" s="158"/>
      <c r="D110" s="159"/>
      <c r="E110" s="158"/>
      <c r="F110" s="164"/>
      <c r="G110" s="158"/>
      <c r="H110" s="158"/>
      <c r="I110" s="158"/>
      <c r="J110" s="160" t="s">
        <v>50</v>
      </c>
      <c r="K110" s="160"/>
      <c r="L110" s="148"/>
      <c r="M110" s="148"/>
      <c r="N110" s="148"/>
      <c r="O110" s="148"/>
      <c r="P110" s="143"/>
      <c r="Q110" s="143"/>
      <c r="R110" s="143"/>
      <c r="S110" s="143"/>
      <c r="T110" s="143"/>
      <c r="U110" s="146"/>
      <c r="V110" s="143"/>
      <c r="W110" s="161"/>
    </row>
    <row r="111" spans="1:28" ht="24" customHeight="1" x14ac:dyDescent="0.25">
      <c r="A111" s="157" t="s">
        <v>177</v>
      </c>
      <c r="B111" s="158"/>
      <c r="C111" s="158"/>
      <c r="D111" s="159"/>
      <c r="E111" s="158"/>
      <c r="F111" s="158" t="s">
        <v>45</v>
      </c>
      <c r="G111" s="158"/>
      <c r="H111" s="158"/>
      <c r="I111" s="158"/>
      <c r="J111" s="160"/>
      <c r="K111" s="160"/>
      <c r="L111" s="148"/>
      <c r="M111" s="148"/>
      <c r="N111" s="148"/>
      <c r="O111" s="148"/>
      <c r="P111" s="143"/>
      <c r="Q111" s="143"/>
      <c r="R111" s="143"/>
      <c r="S111" s="158" t="s">
        <v>47</v>
      </c>
      <c r="T111" s="158"/>
      <c r="U111" s="146"/>
      <c r="V111" s="143"/>
      <c r="W111" s="161"/>
    </row>
    <row r="112" spans="1:28" ht="15.75" customHeight="1" x14ac:dyDescent="0.25">
      <c r="A112" s="162" t="s">
        <v>178</v>
      </c>
      <c r="B112" s="158"/>
      <c r="C112" s="158"/>
      <c r="D112" s="159"/>
      <c r="E112" s="158"/>
      <c r="F112" s="27" t="s">
        <v>46</v>
      </c>
      <c r="G112" s="158"/>
      <c r="H112" s="158"/>
      <c r="I112" s="158"/>
      <c r="J112" s="160"/>
      <c r="K112" s="160"/>
      <c r="L112" s="165"/>
      <c r="M112" s="166"/>
      <c r="N112" s="166"/>
      <c r="O112" s="166"/>
      <c r="P112" s="167"/>
      <c r="Q112" s="167"/>
      <c r="R112" s="167"/>
      <c r="S112" s="27" t="s">
        <v>46</v>
      </c>
      <c r="T112" s="27"/>
      <c r="U112" s="146"/>
      <c r="V112" s="168"/>
      <c r="W112" s="169"/>
    </row>
    <row r="113" spans="1:23" ht="51.75" customHeight="1" x14ac:dyDescent="0.2">
      <c r="A113" s="157"/>
      <c r="B113" s="158"/>
      <c r="C113" s="158"/>
      <c r="D113" s="158"/>
      <c r="E113" s="158"/>
      <c r="F113" s="308"/>
      <c r="G113" s="308"/>
      <c r="H113" s="308"/>
      <c r="I113" s="159"/>
      <c r="J113" s="160"/>
      <c r="K113" s="160"/>
      <c r="L113" s="165"/>
      <c r="M113" s="165"/>
      <c r="N113" s="165"/>
      <c r="O113" s="165"/>
      <c r="P113" s="158"/>
      <c r="Q113" s="158"/>
      <c r="R113" s="158"/>
      <c r="S113" s="158"/>
      <c r="T113" s="158"/>
      <c r="U113" s="170"/>
      <c r="V113" s="158"/>
      <c r="W113" s="169"/>
    </row>
    <row r="114" spans="1:23" ht="44.25" customHeight="1" x14ac:dyDescent="0.2">
      <c r="A114" s="157"/>
      <c r="B114" s="158"/>
      <c r="C114" s="158"/>
      <c r="D114" s="158"/>
      <c r="E114" s="158"/>
      <c r="F114" s="308"/>
      <c r="G114" s="308"/>
      <c r="H114" s="308"/>
      <c r="I114" s="159"/>
      <c r="J114" s="298"/>
      <c r="K114" s="298"/>
      <c r="L114" s="171"/>
      <c r="M114" s="171"/>
      <c r="N114" s="171"/>
      <c r="O114" s="171"/>
      <c r="P114" s="158"/>
      <c r="Q114" s="158"/>
      <c r="R114" s="158"/>
      <c r="S114" s="158"/>
      <c r="T114" s="158"/>
      <c r="U114" s="170"/>
      <c r="V114" s="158"/>
      <c r="W114" s="169"/>
    </row>
    <row r="115" spans="1:23" ht="38.25" customHeight="1" x14ac:dyDescent="0.25">
      <c r="A115" s="157"/>
      <c r="B115" s="158"/>
      <c r="C115" s="158"/>
      <c r="D115" s="8"/>
      <c r="E115" s="158"/>
      <c r="F115" s="164"/>
      <c r="G115" s="158"/>
      <c r="H115" s="158"/>
      <c r="I115" s="158"/>
      <c r="J115" s="299"/>
      <c r="K115" s="299"/>
      <c r="L115" s="9"/>
      <c r="M115" s="9"/>
      <c r="N115" s="9"/>
      <c r="O115" s="9"/>
      <c r="P115" s="158"/>
      <c r="Q115" s="158"/>
      <c r="R115" s="158"/>
      <c r="S115" s="158"/>
      <c r="T115" s="158"/>
      <c r="U115" s="170"/>
      <c r="V115" s="158"/>
      <c r="W115" s="169"/>
    </row>
    <row r="116" spans="1:23" ht="15.75" x14ac:dyDescent="0.25">
      <c r="A116" s="157"/>
      <c r="B116" s="158"/>
      <c r="C116" s="158"/>
      <c r="D116" s="8"/>
      <c r="E116" s="158"/>
      <c r="F116" s="164"/>
      <c r="G116" s="158"/>
      <c r="H116" s="158"/>
      <c r="I116" s="298" t="s">
        <v>48</v>
      </c>
      <c r="J116" s="298"/>
      <c r="K116" s="298"/>
      <c r="L116" s="298"/>
      <c r="M116" s="298"/>
      <c r="N116" s="9"/>
      <c r="O116" s="9"/>
      <c r="P116" s="158"/>
      <c r="Q116" s="158"/>
      <c r="R116" s="158"/>
      <c r="S116" s="158"/>
      <c r="T116" s="158"/>
      <c r="U116" s="170"/>
      <c r="V116" s="158"/>
      <c r="W116" s="169"/>
    </row>
    <row r="117" spans="1:23" ht="15.75" x14ac:dyDescent="0.25">
      <c r="A117" s="172"/>
      <c r="B117" s="173"/>
      <c r="C117" s="173"/>
      <c r="D117" s="10"/>
      <c r="E117" s="173"/>
      <c r="F117" s="174"/>
      <c r="G117" s="173"/>
      <c r="H117" s="173"/>
      <c r="I117" s="175" t="s">
        <v>46</v>
      </c>
      <c r="J117" s="173"/>
      <c r="K117" s="11"/>
      <c r="L117" s="12"/>
      <c r="M117" s="12"/>
      <c r="N117" s="12"/>
      <c r="O117" s="12"/>
      <c r="P117" s="173"/>
      <c r="Q117" s="173"/>
      <c r="R117" s="173"/>
      <c r="S117" s="173"/>
      <c r="T117" s="173"/>
      <c r="U117" s="176"/>
      <c r="V117" s="173"/>
      <c r="W117" s="177"/>
    </row>
    <row r="118" spans="1:23" x14ac:dyDescent="0.2">
      <c r="D118" s="1"/>
      <c r="G118" s="134"/>
      <c r="H118" s="134"/>
      <c r="I118" s="134"/>
      <c r="J118" s="28"/>
      <c r="K118" s="28"/>
      <c r="L118" s="4"/>
      <c r="M118" s="4"/>
      <c r="N118" s="4"/>
      <c r="O118" s="4"/>
    </row>
    <row r="119" spans="1:23" x14ac:dyDescent="0.2">
      <c r="D119" s="40"/>
      <c r="F119" s="307"/>
      <c r="G119" s="307"/>
      <c r="H119" s="307"/>
      <c r="I119" s="134"/>
    </row>
    <row r="120" spans="1:23" x14ac:dyDescent="0.2">
      <c r="D120" s="40"/>
    </row>
    <row r="121" spans="1:23" x14ac:dyDescent="0.2">
      <c r="D121" s="40"/>
      <c r="J121" s="300"/>
      <c r="K121" s="300"/>
      <c r="L121" s="180"/>
      <c r="M121" s="180"/>
      <c r="N121" s="180"/>
      <c r="O121" s="180"/>
    </row>
    <row r="122" spans="1:23" x14ac:dyDescent="0.2">
      <c r="D122" s="1"/>
      <c r="J122" s="297"/>
      <c r="K122" s="297"/>
      <c r="L122" s="4"/>
      <c r="M122" s="4"/>
      <c r="N122" s="4"/>
      <c r="O122" s="4"/>
    </row>
    <row r="123" spans="1:23" x14ac:dyDescent="0.2">
      <c r="D123" s="1"/>
      <c r="J123" s="28"/>
      <c r="K123" s="28"/>
      <c r="L123" s="4"/>
      <c r="M123" s="4"/>
      <c r="N123" s="4"/>
      <c r="O123" s="4"/>
    </row>
    <row r="124" spans="1:23" x14ac:dyDescent="0.2">
      <c r="D124" s="1"/>
      <c r="J124" s="28"/>
      <c r="K124" s="28"/>
      <c r="L124" s="4"/>
      <c r="M124" s="4"/>
      <c r="N124" s="4"/>
      <c r="O124" s="4"/>
    </row>
    <row r="125" spans="1:23" x14ac:dyDescent="0.2">
      <c r="D125" s="1"/>
      <c r="J125" s="28"/>
      <c r="K125" s="28"/>
      <c r="L125" s="4"/>
      <c r="M125" s="4"/>
      <c r="N125" s="4"/>
      <c r="O125" s="4"/>
    </row>
    <row r="126" spans="1:23" x14ac:dyDescent="0.2">
      <c r="G126" s="135"/>
    </row>
    <row r="127" spans="1:23" ht="15" x14ac:dyDescent="0.25">
      <c r="F127" s="181"/>
      <c r="G127" s="182"/>
    </row>
    <row r="128" spans="1:23" ht="15" x14ac:dyDescent="0.25">
      <c r="F128" s="181"/>
      <c r="G128" s="142"/>
    </row>
  </sheetData>
  <mergeCells count="156">
    <mergeCell ref="W56:W60"/>
    <mergeCell ref="N56:N60"/>
    <mergeCell ref="O56:O60"/>
    <mergeCell ref="V56:V60"/>
    <mergeCell ref="K50:K51"/>
    <mergeCell ref="V50:V51"/>
    <mergeCell ref="W50:W51"/>
    <mergeCell ref="V52:V53"/>
    <mergeCell ref="W52:W53"/>
    <mergeCell ref="V54:V55"/>
    <mergeCell ref="W54:W55"/>
    <mergeCell ref="B47:B51"/>
    <mergeCell ref="A47:A51"/>
    <mergeCell ref="G53:G54"/>
    <mergeCell ref="V43:V46"/>
    <mergeCell ref="W43:W46"/>
    <mergeCell ref="G43:G46"/>
    <mergeCell ref="D47:D49"/>
    <mergeCell ref="E47:E49"/>
    <mergeCell ref="H47:H49"/>
    <mergeCell ref="C47:C51"/>
    <mergeCell ref="V47:V48"/>
    <mergeCell ref="J121:K121"/>
    <mergeCell ref="J122:K122"/>
    <mergeCell ref="J43:J44"/>
    <mergeCell ref="K43:K44"/>
    <mergeCell ref="A43:A46"/>
    <mergeCell ref="B43:B46"/>
    <mergeCell ref="C43:C46"/>
    <mergeCell ref="D43:D46"/>
    <mergeCell ref="E43:E46"/>
    <mergeCell ref="H43:H46"/>
    <mergeCell ref="F113:H113"/>
    <mergeCell ref="F114:H114"/>
    <mergeCell ref="J114:K114"/>
    <mergeCell ref="J115:K115"/>
    <mergeCell ref="I116:M116"/>
    <mergeCell ref="F119:H119"/>
    <mergeCell ref="I99:O99"/>
    <mergeCell ref="D91:D96"/>
    <mergeCell ref="E91:E96"/>
    <mergeCell ref="H91:H96"/>
    <mergeCell ref="G94:G96"/>
    <mergeCell ref="O74:O78"/>
    <mergeCell ref="A64:A96"/>
    <mergeCell ref="B64:B96"/>
    <mergeCell ref="P99:Q99"/>
    <mergeCell ref="S99:U99"/>
    <mergeCell ref="I100:O100"/>
    <mergeCell ref="P100:Q100"/>
    <mergeCell ref="I101:O101"/>
    <mergeCell ref="P101:Q101"/>
    <mergeCell ref="S101:U101"/>
    <mergeCell ref="V88:V96"/>
    <mergeCell ref="W88:W96"/>
    <mergeCell ref="V74:V78"/>
    <mergeCell ref="W74:W78"/>
    <mergeCell ref="I79:I83"/>
    <mergeCell ref="J79:J83"/>
    <mergeCell ref="K79:K83"/>
    <mergeCell ref="L79:L83"/>
    <mergeCell ref="M79:M83"/>
    <mergeCell ref="N79:N83"/>
    <mergeCell ref="O79:O83"/>
    <mergeCell ref="I74:I78"/>
    <mergeCell ref="J74:J78"/>
    <mergeCell ref="K74:K78"/>
    <mergeCell ref="L74:L78"/>
    <mergeCell ref="M74:M78"/>
    <mergeCell ref="N74:N78"/>
    <mergeCell ref="W64:W68"/>
    <mergeCell ref="I69:I73"/>
    <mergeCell ref="J69:J73"/>
    <mergeCell ref="K69:K73"/>
    <mergeCell ref="L69:L73"/>
    <mergeCell ref="M69:M73"/>
    <mergeCell ref="N69:N73"/>
    <mergeCell ref="O69:O73"/>
    <mergeCell ref="V69:V73"/>
    <mergeCell ref="W69:W73"/>
    <mergeCell ref="L64:L68"/>
    <mergeCell ref="M64:M68"/>
    <mergeCell ref="N64:N68"/>
    <mergeCell ref="O64:O68"/>
    <mergeCell ref="T64:T68"/>
    <mergeCell ref="V64:V68"/>
    <mergeCell ref="C64:C96"/>
    <mergeCell ref="D64:D90"/>
    <mergeCell ref="G64:G90"/>
    <mergeCell ref="H64:H90"/>
    <mergeCell ref="J64:J68"/>
    <mergeCell ref="K64:K68"/>
    <mergeCell ref="H56:H60"/>
    <mergeCell ref="L56:L60"/>
    <mergeCell ref="M56:M60"/>
    <mergeCell ref="D52:D60"/>
    <mergeCell ref="E52:E60"/>
    <mergeCell ref="G56:G60"/>
    <mergeCell ref="H61:H63"/>
    <mergeCell ref="H52:H55"/>
    <mergeCell ref="W47:W48"/>
    <mergeCell ref="D50:D51"/>
    <mergeCell ref="E50:E51"/>
    <mergeCell ref="G50:G51"/>
    <mergeCell ref="H50:H51"/>
    <mergeCell ref="J50:J51"/>
    <mergeCell ref="U43:U44"/>
    <mergeCell ref="O43:O44"/>
    <mergeCell ref="P43:P44"/>
    <mergeCell ref="Q43:Q44"/>
    <mergeCell ref="R43:R44"/>
    <mergeCell ref="S43:S44"/>
    <mergeCell ref="T43:T44"/>
    <mergeCell ref="I43:I44"/>
    <mergeCell ref="L43:L44"/>
    <mergeCell ref="M43:M44"/>
    <mergeCell ref="N43:N44"/>
    <mergeCell ref="F43:F44"/>
    <mergeCell ref="K27:K31"/>
    <mergeCell ref="L27:L31"/>
    <mergeCell ref="M27:M31"/>
    <mergeCell ref="N27:N31"/>
    <mergeCell ref="O27:O31"/>
    <mergeCell ref="V27:V42"/>
    <mergeCell ref="W27:W38"/>
    <mergeCell ref="W39:W42"/>
    <mergeCell ref="K22:K26"/>
    <mergeCell ref="L22:L26"/>
    <mergeCell ref="M22:M26"/>
    <mergeCell ref="N22:N26"/>
    <mergeCell ref="O22:O26"/>
    <mergeCell ref="V22:V26"/>
    <mergeCell ref="A1:W1"/>
    <mergeCell ref="B3:V3"/>
    <mergeCell ref="A4:W4"/>
    <mergeCell ref="A5:W5"/>
    <mergeCell ref="L6:O6"/>
    <mergeCell ref="P6:S6"/>
    <mergeCell ref="H7:H18"/>
    <mergeCell ref="E20:W20"/>
    <mergeCell ref="A21:A42"/>
    <mergeCell ref="B22:B42"/>
    <mergeCell ref="C22:C26"/>
    <mergeCell ref="D22:D26"/>
    <mergeCell ref="E22:E42"/>
    <mergeCell ref="G22:G38"/>
    <mergeCell ref="H22:H38"/>
    <mergeCell ref="J22:J26"/>
    <mergeCell ref="A7:A19"/>
    <mergeCell ref="B7:B19"/>
    <mergeCell ref="C7:C19"/>
    <mergeCell ref="D7:D19"/>
    <mergeCell ref="E7:E19"/>
    <mergeCell ref="G7:G18"/>
    <mergeCell ref="W22:W26"/>
    <mergeCell ref="J27:J31"/>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POA I 2023</vt:lpstr>
      <vt:lpstr>POA 2024</vt:lpstr>
      <vt:lpstr>'POA I 2023'!Área_de_impresión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dc:creator>
  <cp:lastModifiedBy>Hp</cp:lastModifiedBy>
  <cp:lastPrinted>2023-02-15T19:15:18Z</cp:lastPrinted>
  <dcterms:created xsi:type="dcterms:W3CDTF">2012-03-28T14:18:04Z</dcterms:created>
  <dcterms:modified xsi:type="dcterms:W3CDTF">2024-05-28T21:33:31Z</dcterms:modified>
</cp:coreProperties>
</file>